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filterPrivacy="1" hidePivotFieldList="1"/>
  <xr:revisionPtr revIDLastSave="0" documentId="13_ncr:1_{9C2A8AA9-1378-6344-A6B5-8A074416CDBA}" xr6:coauthVersionLast="45" xr6:coauthVersionMax="47" xr10:uidLastSave="{00000000-0000-0000-0000-000000000000}"/>
  <bookViews>
    <workbookView xWindow="9620" yWindow="460" windowWidth="28840" windowHeight="21220" tabRatio="775" xr2:uid="{FC8724AC-BA7B-4DF6-A494-191FF12874A2}"/>
  </bookViews>
  <sheets>
    <sheet name="metadata" sheetId="16" r:id="rId1"/>
    <sheet name="(1)  years" sheetId="8" r:id="rId2"/>
    <sheet name="(2) research methods" sheetId="12" r:id="rId3"/>
    <sheet name="(1) x (2)" sheetId="17" r:id="rId4"/>
    <sheet name="(3) learners" sheetId="15" r:id="rId5"/>
    <sheet name="(1) x (3)" sheetId="18" r:id="rId6"/>
    <sheet name="(4) educational approaches" sheetId="13" r:id="rId7"/>
    <sheet name="(5) learning outcomes" sheetId="14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9" i="14" l="1"/>
  <c r="G270" i="14"/>
  <c r="G271" i="14"/>
  <c r="G272" i="14"/>
  <c r="G273" i="14"/>
  <c r="G274" i="14"/>
  <c r="G275" i="14"/>
  <c r="G276" i="14"/>
  <c r="G277" i="14"/>
  <c r="G278" i="14"/>
  <c r="G279" i="14"/>
  <c r="G280" i="14"/>
  <c r="G281" i="14"/>
  <c r="G282" i="14"/>
  <c r="G283" i="14"/>
  <c r="G284" i="14"/>
  <c r="G285" i="14"/>
  <c r="G286" i="14"/>
  <c r="G268" i="14"/>
  <c r="A154" i="13"/>
  <c r="P154" i="13"/>
  <c r="O154" i="13"/>
  <c r="N154" i="13"/>
  <c r="M154" i="13"/>
  <c r="L154" i="13"/>
  <c r="K154" i="13"/>
  <c r="J154" i="13"/>
  <c r="I154" i="13"/>
  <c r="H154" i="13"/>
  <c r="G154" i="13"/>
  <c r="F154" i="13"/>
  <c r="E154" i="13"/>
  <c r="D154" i="13"/>
  <c r="C154" i="13"/>
  <c r="K25" i="18" l="1"/>
  <c r="J24" i="18"/>
  <c r="I24" i="18"/>
  <c r="H24" i="18"/>
  <c r="G24" i="18"/>
  <c r="F24" i="18"/>
  <c r="E24" i="18"/>
  <c r="J23" i="18"/>
  <c r="I23" i="18"/>
  <c r="H23" i="18"/>
  <c r="G23" i="18"/>
  <c r="F23" i="18"/>
  <c r="E23" i="18"/>
  <c r="J22" i="18"/>
  <c r="I22" i="18"/>
  <c r="H22" i="18"/>
  <c r="G22" i="18"/>
  <c r="F22" i="18"/>
  <c r="E22" i="18"/>
  <c r="J21" i="18"/>
  <c r="I21" i="18"/>
  <c r="H21" i="18"/>
  <c r="G21" i="18"/>
  <c r="F21" i="18"/>
  <c r="E21" i="18"/>
  <c r="J20" i="18"/>
  <c r="I20" i="18"/>
  <c r="H20" i="18"/>
  <c r="G20" i="18"/>
  <c r="F20" i="18"/>
  <c r="E20" i="18"/>
  <c r="J19" i="18"/>
  <c r="I19" i="18"/>
  <c r="H19" i="18"/>
  <c r="G19" i="18"/>
  <c r="F19" i="18"/>
  <c r="E19" i="18"/>
  <c r="J18" i="18"/>
  <c r="I18" i="18"/>
  <c r="H18" i="18"/>
  <c r="G18" i="18"/>
  <c r="F18" i="18"/>
  <c r="E18" i="18"/>
  <c r="J17" i="18"/>
  <c r="I17" i="18"/>
  <c r="H17" i="18"/>
  <c r="G17" i="18"/>
  <c r="F17" i="18"/>
  <c r="E17" i="18"/>
  <c r="J16" i="18"/>
  <c r="I16" i="18"/>
  <c r="H16" i="18"/>
  <c r="G16" i="18"/>
  <c r="F16" i="18"/>
  <c r="E16" i="18"/>
  <c r="I15" i="18"/>
  <c r="H15" i="18"/>
  <c r="G15" i="18"/>
  <c r="F15" i="18"/>
  <c r="E15" i="18"/>
  <c r="J14" i="18"/>
  <c r="I14" i="18"/>
  <c r="H14" i="18"/>
  <c r="G14" i="18"/>
  <c r="F14" i="18"/>
  <c r="E14" i="18"/>
  <c r="J13" i="18"/>
  <c r="I13" i="18"/>
  <c r="H13" i="18"/>
  <c r="G13" i="18"/>
  <c r="F13" i="18"/>
  <c r="E13" i="18"/>
  <c r="J12" i="18"/>
  <c r="I12" i="18"/>
  <c r="H12" i="18"/>
  <c r="G12" i="18"/>
  <c r="F12" i="18"/>
  <c r="E12" i="18"/>
  <c r="J11" i="18"/>
  <c r="I11" i="18"/>
  <c r="H11" i="18"/>
  <c r="G11" i="18"/>
  <c r="F11" i="18"/>
  <c r="E11" i="18"/>
  <c r="J10" i="18"/>
  <c r="I10" i="18"/>
  <c r="H10" i="18"/>
  <c r="G10" i="18"/>
  <c r="F10" i="18"/>
  <c r="E10" i="18"/>
  <c r="J9" i="18"/>
  <c r="I9" i="18"/>
  <c r="H9" i="18"/>
  <c r="G9" i="18"/>
  <c r="F9" i="18"/>
  <c r="E9" i="18"/>
  <c r="J8" i="18"/>
  <c r="I8" i="18"/>
  <c r="H8" i="18"/>
  <c r="G8" i="18"/>
  <c r="F8" i="18"/>
  <c r="E8" i="18"/>
  <c r="J7" i="18"/>
  <c r="I7" i="18"/>
  <c r="H7" i="18"/>
  <c r="G7" i="18"/>
  <c r="F7" i="18"/>
  <c r="E7" i="18"/>
  <c r="J6" i="18"/>
  <c r="I6" i="18"/>
  <c r="H6" i="18"/>
  <c r="G6" i="18"/>
  <c r="F6" i="18"/>
  <c r="E6" i="18"/>
  <c r="J5" i="18"/>
  <c r="I5" i="18"/>
  <c r="H5" i="18"/>
  <c r="G5" i="18"/>
  <c r="F5" i="18"/>
  <c r="E5" i="18"/>
  <c r="J4" i="18"/>
  <c r="I4" i="18"/>
  <c r="H4" i="18"/>
  <c r="G4" i="18"/>
  <c r="F4" i="18"/>
  <c r="E4" i="18"/>
  <c r="J3" i="18"/>
  <c r="I3" i="18"/>
  <c r="H3" i="18"/>
  <c r="G3" i="18"/>
  <c r="F3" i="18"/>
  <c r="E3" i="18"/>
  <c r="J2" i="18"/>
  <c r="I2" i="18"/>
  <c r="H2" i="18"/>
  <c r="H25" i="18" s="1"/>
  <c r="G2" i="18"/>
  <c r="G25" i="18" s="1"/>
  <c r="F2" i="18"/>
  <c r="E2" i="18"/>
  <c r="L25" i="17"/>
  <c r="K24" i="17"/>
  <c r="J24" i="17"/>
  <c r="I24" i="17"/>
  <c r="H24" i="17"/>
  <c r="G24" i="17"/>
  <c r="F24" i="17"/>
  <c r="E24" i="17"/>
  <c r="K23" i="17"/>
  <c r="J23" i="17"/>
  <c r="I23" i="17"/>
  <c r="H23" i="17"/>
  <c r="G23" i="17"/>
  <c r="F23" i="17"/>
  <c r="E23" i="17"/>
  <c r="K22" i="17"/>
  <c r="J22" i="17"/>
  <c r="I22" i="17"/>
  <c r="H22" i="17"/>
  <c r="G22" i="17"/>
  <c r="F22" i="17"/>
  <c r="E22" i="17"/>
  <c r="K21" i="17"/>
  <c r="J21" i="17"/>
  <c r="I21" i="17"/>
  <c r="H21" i="17"/>
  <c r="G21" i="17"/>
  <c r="F21" i="17"/>
  <c r="E21" i="17"/>
  <c r="K20" i="17"/>
  <c r="J20" i="17"/>
  <c r="I20" i="17"/>
  <c r="H20" i="17"/>
  <c r="G20" i="17"/>
  <c r="F20" i="17"/>
  <c r="E20" i="17"/>
  <c r="K19" i="17"/>
  <c r="J19" i="17"/>
  <c r="I19" i="17"/>
  <c r="H19" i="17"/>
  <c r="G19" i="17"/>
  <c r="F19" i="17"/>
  <c r="E19" i="17"/>
  <c r="K18" i="17"/>
  <c r="J18" i="17"/>
  <c r="I18" i="17"/>
  <c r="G18" i="17"/>
  <c r="F18" i="17"/>
  <c r="E18" i="17"/>
  <c r="K17" i="17"/>
  <c r="J17" i="17"/>
  <c r="I17" i="17"/>
  <c r="H17" i="17"/>
  <c r="G17" i="17"/>
  <c r="F17" i="17"/>
  <c r="E17" i="17"/>
  <c r="K16" i="17"/>
  <c r="J16" i="17"/>
  <c r="I16" i="17"/>
  <c r="H16" i="17"/>
  <c r="G16" i="17"/>
  <c r="F16" i="17"/>
  <c r="E16" i="17"/>
  <c r="K15" i="17"/>
  <c r="J15" i="17"/>
  <c r="I15" i="17"/>
  <c r="H15" i="17"/>
  <c r="F15" i="17"/>
  <c r="E15" i="17"/>
  <c r="K14" i="17"/>
  <c r="J14" i="17"/>
  <c r="I14" i="17"/>
  <c r="H14" i="17"/>
  <c r="G14" i="17"/>
  <c r="F14" i="17"/>
  <c r="E14" i="17"/>
  <c r="K13" i="17"/>
  <c r="J13" i="17"/>
  <c r="I13" i="17"/>
  <c r="H13" i="17"/>
  <c r="G13" i="17"/>
  <c r="F13" i="17"/>
  <c r="E13" i="17"/>
  <c r="K12" i="17"/>
  <c r="J12" i="17"/>
  <c r="I12" i="17"/>
  <c r="H12" i="17"/>
  <c r="G12" i="17"/>
  <c r="F12" i="17"/>
  <c r="E12" i="17"/>
  <c r="K11" i="17"/>
  <c r="J11" i="17"/>
  <c r="I11" i="17"/>
  <c r="H11" i="17"/>
  <c r="G11" i="17"/>
  <c r="F11" i="17"/>
  <c r="E11" i="17"/>
  <c r="K10" i="17"/>
  <c r="J10" i="17"/>
  <c r="I10" i="17"/>
  <c r="H10" i="17"/>
  <c r="G10" i="17"/>
  <c r="F10" i="17"/>
  <c r="E10" i="17"/>
  <c r="K9" i="17"/>
  <c r="J9" i="17"/>
  <c r="I9" i="17"/>
  <c r="H9" i="17"/>
  <c r="G9" i="17"/>
  <c r="F9" i="17"/>
  <c r="E9" i="17"/>
  <c r="K8" i="17"/>
  <c r="J8" i="17"/>
  <c r="I8" i="17"/>
  <c r="H8" i="17"/>
  <c r="G8" i="17"/>
  <c r="F8" i="17"/>
  <c r="E8" i="17"/>
  <c r="K7" i="17"/>
  <c r="J7" i="17"/>
  <c r="I7" i="17"/>
  <c r="H7" i="17"/>
  <c r="G7" i="17"/>
  <c r="F7" i="17"/>
  <c r="E7" i="17"/>
  <c r="K6" i="17"/>
  <c r="J6" i="17"/>
  <c r="I6" i="17"/>
  <c r="H6" i="17"/>
  <c r="G6" i="17"/>
  <c r="F6" i="17"/>
  <c r="E6" i="17"/>
  <c r="K5" i="17"/>
  <c r="J5" i="17"/>
  <c r="I5" i="17"/>
  <c r="H5" i="17"/>
  <c r="G5" i="17"/>
  <c r="F5" i="17"/>
  <c r="E5" i="17"/>
  <c r="K4" i="17"/>
  <c r="J4" i="17"/>
  <c r="I4" i="17"/>
  <c r="H4" i="17"/>
  <c r="G4" i="17"/>
  <c r="F4" i="17"/>
  <c r="E4" i="17"/>
  <c r="K3" i="17"/>
  <c r="J3" i="17"/>
  <c r="I3" i="17"/>
  <c r="G3" i="17"/>
  <c r="F3" i="17"/>
  <c r="E3" i="17"/>
  <c r="K2" i="17"/>
  <c r="J2" i="17"/>
  <c r="I2" i="17"/>
  <c r="H2" i="17"/>
  <c r="G2" i="17"/>
  <c r="F2" i="17"/>
  <c r="E2" i="17"/>
  <c r="I25" i="17" l="1"/>
  <c r="F25" i="18"/>
  <c r="I25" i="18"/>
  <c r="J25" i="18"/>
  <c r="E25" i="17"/>
  <c r="F25" i="17"/>
  <c r="G25" i="17"/>
  <c r="H25" i="17"/>
  <c r="K25" i="17"/>
  <c r="E25" i="18"/>
  <c r="J25" i="17"/>
  <c r="A154" i="14"/>
  <c r="A154" i="12"/>
  <c r="A154" i="15"/>
  <c r="K157" i="13"/>
  <c r="K156" i="13"/>
  <c r="E262" i="14"/>
  <c r="E261" i="14"/>
  <c r="E260" i="14"/>
  <c r="E259" i="14"/>
  <c r="E258" i="14"/>
  <c r="E257" i="14"/>
  <c r="E256" i="14"/>
  <c r="E255" i="14"/>
  <c r="E253" i="14"/>
  <c r="E252" i="14"/>
  <c r="E251" i="14"/>
  <c r="E250" i="14"/>
  <c r="E249" i="14"/>
  <c r="E248" i="14"/>
  <c r="E247" i="14"/>
  <c r="E246" i="14"/>
  <c r="E245" i="14"/>
  <c r="E244" i="14"/>
  <c r="D154" i="12"/>
  <c r="D164" i="12" s="1"/>
  <c r="J155" i="13"/>
  <c r="A158" i="16" l="1"/>
  <c r="D154" i="16"/>
  <c r="D182" i="13"/>
  <c r="D187" i="13"/>
  <c r="D180" i="13"/>
  <c r="D181" i="13"/>
  <c r="D183" i="13"/>
  <c r="D184" i="13"/>
  <c r="D185" i="13"/>
  <c r="I154" i="15"/>
  <c r="D162" i="15" s="1"/>
  <c r="H154" i="15"/>
  <c r="D158" i="15" s="1"/>
  <c r="G154" i="15"/>
  <c r="D159" i="15" s="1"/>
  <c r="F154" i="15"/>
  <c r="D160" i="15" s="1"/>
  <c r="E154" i="15"/>
  <c r="D161" i="15" s="1"/>
  <c r="D154" i="15"/>
  <c r="D163" i="15" s="1"/>
  <c r="C154" i="15"/>
  <c r="D164" i="15" s="1"/>
  <c r="D169" i="12"/>
  <c r="H154" i="12"/>
  <c r="D165" i="12" s="1"/>
  <c r="G154" i="12"/>
  <c r="F154" i="12"/>
  <c r="D168" i="12" s="1"/>
  <c r="E154" i="12"/>
  <c r="C154" i="12"/>
  <c r="D166" i="12" l="1"/>
  <c r="C155" i="12"/>
  <c r="D167" i="12"/>
  <c r="E155" i="12"/>
  <c r="D165" i="15"/>
  <c r="O155" i="13"/>
  <c r="P155" i="13"/>
  <c r="C155" i="13"/>
  <c r="D155" i="13"/>
  <c r="D186" i="13"/>
  <c r="H155" i="13"/>
  <c r="K155" i="13"/>
  <c r="A155" i="16" l="1"/>
  <c r="A156" i="16"/>
  <c r="A157" i="16"/>
  <c r="A154" i="16" s="1"/>
  <c r="E227" i="14" l="1"/>
  <c r="E228" i="14"/>
  <c r="E204" i="14"/>
  <c r="E226" i="14"/>
  <c r="E203" i="14"/>
  <c r="E200" i="14"/>
  <c r="E199" i="14"/>
  <c r="K154" i="14"/>
  <c r="E202" i="14"/>
  <c r="H154" i="14"/>
  <c r="D167" i="14" s="1"/>
  <c r="I154" i="14"/>
  <c r="D168" i="14" s="1"/>
  <c r="E206" i="14"/>
  <c r="C154" i="14"/>
  <c r="E230" i="14"/>
  <c r="E201" i="14"/>
  <c r="F201" i="14" s="1"/>
  <c r="E225" i="14"/>
  <c r="E198" i="14"/>
  <c r="E205" i="14"/>
  <c r="E234" i="14"/>
  <c r="E231" i="14"/>
  <c r="E232" i="14"/>
  <c r="E233" i="14"/>
  <c r="E235" i="14"/>
  <c r="E224" i="14"/>
  <c r="F154" i="14"/>
  <c r="D164" i="14" s="1"/>
  <c r="E236" i="14"/>
  <c r="E154" i="14"/>
  <c r="D162" i="14" s="1"/>
  <c r="E197" i="14"/>
  <c r="F274" i="14"/>
  <c r="F285" i="14"/>
  <c r="F269" i="14"/>
  <c r="F278" i="14"/>
  <c r="F270" i="14"/>
  <c r="F284" i="14"/>
  <c r="F282" i="14"/>
  <c r="F272" i="14"/>
  <c r="F279" i="14"/>
  <c r="F283" i="14"/>
  <c r="F275" i="14"/>
  <c r="F271" i="14"/>
  <c r="F268" i="14"/>
  <c r="F286" i="14"/>
  <c r="F280" i="14"/>
  <c r="F273" i="14"/>
  <c r="F276" i="14"/>
  <c r="F281" i="14"/>
  <c r="J154" i="14"/>
  <c r="D165" i="14" s="1"/>
  <c r="F277" i="14"/>
  <c r="G154" i="14"/>
  <c r="D163" i="14" l="1"/>
  <c r="E242" i="14"/>
  <c r="F204" i="14"/>
  <c r="F226" i="14"/>
  <c r="F205" i="14"/>
  <c r="F202" i="14"/>
  <c r="E254" i="14"/>
  <c r="F228" i="14"/>
  <c r="E229" i="14"/>
  <c r="F229" i="14" s="1"/>
  <c r="F227" i="14"/>
  <c r="F199" i="14"/>
  <c r="F200" i="14"/>
  <c r="F198" i="14"/>
  <c r="F206" i="14"/>
  <c r="F225" i="14"/>
  <c r="F203" i="14"/>
  <c r="F253" i="14" l="1"/>
  <c r="G253" i="14" s="1"/>
  <c r="F252" i="14"/>
  <c r="G252" i="14" s="1"/>
  <c r="F251" i="14"/>
  <c r="G251" i="14" s="1"/>
  <c r="F250" i="14"/>
  <c r="G250" i="14" s="1"/>
  <c r="F249" i="14"/>
  <c r="G249" i="14" s="1"/>
  <c r="F248" i="14"/>
  <c r="G248" i="14" s="1"/>
  <c r="F247" i="14"/>
  <c r="G247" i="14" s="1"/>
  <c r="F246" i="14"/>
  <c r="G246" i="14" s="1"/>
  <c r="F245" i="14"/>
  <c r="G245" i="14" s="1"/>
  <c r="F255" i="14"/>
  <c r="G255" i="14" s="1"/>
  <c r="F244" i="14"/>
  <c r="G244" i="14" s="1"/>
  <c r="F254" i="14"/>
  <c r="G254" i="14" s="1"/>
  <c r="E243" i="14"/>
  <c r="E183" i="14"/>
  <c r="E186" i="14"/>
  <c r="D154" i="14"/>
  <c r="D166" i="14" s="1"/>
  <c r="E189" i="14"/>
  <c r="E191" i="14"/>
  <c r="E185" i="14"/>
  <c r="E184" i="14"/>
  <c r="E187" i="14"/>
  <c r="E193" i="14"/>
  <c r="E194" i="14"/>
  <c r="E190" i="14"/>
  <c r="F243" i="14" l="1"/>
  <c r="G243" i="14" s="1"/>
  <c r="F184" i="14"/>
  <c r="F187" i="14"/>
  <c r="E192" i="14"/>
  <c r="E188" i="14" s="1"/>
  <c r="F188" i="14" s="1"/>
  <c r="F185" i="14"/>
  <c r="F186" i="14"/>
</calcChain>
</file>

<file path=xl/sharedStrings.xml><?xml version="1.0" encoding="utf-8"?>
<sst xmlns="http://schemas.openxmlformats.org/spreadsheetml/2006/main" count="3454" uniqueCount="718">
  <si>
    <t>Experience Report</t>
  </si>
  <si>
    <t>Industry Professionals</t>
  </si>
  <si>
    <t>Title</t>
  </si>
  <si>
    <t>Author</t>
  </si>
  <si>
    <t>A case study involving the use of Z to aid requirements specification in the software engineering course</t>
  </si>
  <si>
    <t xml:space="preserve">Students (unknown) </t>
  </si>
  <si>
    <t>A conceptual graphs framework for teaching UML model-based requirements acquisition</t>
  </si>
  <si>
    <t>Zowghi, D.; Paryani, S.</t>
  </si>
  <si>
    <t>Gabrysiak, G.; Giese, H.; Seibel, A.</t>
  </si>
  <si>
    <t>Penzenstadler, B.; Mahaux, M.; Heymans, P.</t>
  </si>
  <si>
    <t>Fernandes, J. M.; Machado, R. J.; Seidman, S. B.</t>
  </si>
  <si>
    <t>Ouhbi, Sofia; Idri, Ali; Fernández-Alemán, José Luis; Toval, Ambrosio</t>
  </si>
  <si>
    <t>Gabrysiak, G.; Guentert, M.; Hebig, R.; Giese, H.</t>
  </si>
  <si>
    <t>Gabrysiak, G.; Hebig, R.; Pirl, L.; Giese, H.</t>
  </si>
  <si>
    <t>Macaulay, Linda; Mylopoulos, John</t>
  </si>
  <si>
    <t>Soo, M.T.; Aris, H.</t>
  </si>
  <si>
    <t>Garcia, I.; Pacheco, C.; León, A.; Calvo-Manzano, J.A.</t>
  </si>
  <si>
    <t>Lorca, A.L.; Burrows, R.; Sterling, L.</t>
  </si>
  <si>
    <t>Horkoff, J.</t>
  </si>
  <si>
    <t>Hertz, K.; Spoletini, P.</t>
  </si>
  <si>
    <t>Westphal, B.</t>
  </si>
  <si>
    <t>Morales-Ramirez, I.; Alva-Martinez, L.H.</t>
  </si>
  <si>
    <t>Bano, M.; Zowghi, D.; Ferrari, A.; Spoletini, P.; Donati, B.</t>
  </si>
  <si>
    <t>Hagel, G.; Müller-Amthor, M.; Landes, D.; Sedelmaier, Y.</t>
  </si>
  <si>
    <t>Tiwari, S.; Ameta, D.; Singh, P.; Sureka, A.</t>
  </si>
  <si>
    <t>Sedelmaier, Y.; Landes, D.</t>
  </si>
  <si>
    <t>Yasin, A.; Liu, L.; Li, T.; Wang, J.; Zowghi, D.</t>
  </si>
  <si>
    <t>Berre, A.J.; Huang, S.; Murad, H.; Alibakhsh, H.</t>
  </si>
  <si>
    <t>Alarcón-Aldana, A.; Callejas-Cuervo, M.; Otálora-Luna, J.</t>
  </si>
  <si>
    <t>Iacob, C.; Faily, S.</t>
  </si>
  <si>
    <t>Rupakheti, C.R.; Hays, M.; Mohan, S.; Chenoweth, S.; Stouder, A.</t>
  </si>
  <si>
    <t>Svensson, R.B.; Regnell, B.</t>
  </si>
  <si>
    <t>Anil, G.R.; Moiz, S.A.</t>
  </si>
  <si>
    <t>Mkpojiogu, E.O.C.; Hussain, A.</t>
  </si>
  <si>
    <t>Moreira, F.; Ferreira, M.J.</t>
  </si>
  <si>
    <t>Alami, D.; Dalpiaz, F.</t>
  </si>
  <si>
    <t>Tachikawa, Y.; Nakamura, T.</t>
  </si>
  <si>
    <t>Prihartini, N.; Soemitro, H.L.; Hendradjaya, B.</t>
  </si>
  <si>
    <t>Nkamaura, T.; Tachikawa, Y.</t>
  </si>
  <si>
    <t>Donati, B.; Ferrari, A.; Spoletini, P.; Gnesi, S.</t>
  </si>
  <si>
    <t>Marsicano, G.; Mendes, F.F.; Fernandes, M.V.; Freitas, S.A.A.D.</t>
  </si>
  <si>
    <t>Wei, B.; Delugach, H.S.; Colmenares, E.; Stringfellow, C.</t>
  </si>
  <si>
    <t>Quintanilla Portugal, R.L.; Engiel, P.; Pivatelli, J.; Do Prado Leite, J.C.S.</t>
  </si>
  <si>
    <t>Kakeshita, T.; Yamashita, S.</t>
  </si>
  <si>
    <t>Scepanovic, S.; Beus-Dukic, L.</t>
  </si>
  <si>
    <t>Feldgen, M.; Clua, O.</t>
  </si>
  <si>
    <t>Nakamura, T.; Kai, U.; Tachikawa, Y.</t>
  </si>
  <si>
    <t>Mayr, H.</t>
  </si>
  <si>
    <t>De Pádua Albuquerque Oliveira, A.; Werneck, V.M.B.; Do Prado Leite, J.C.S.; Cysneiros, L.M.</t>
  </si>
  <si>
    <t>Amyot, D.</t>
  </si>
  <si>
    <t>Bennaceur, A.; Lockerbie, J.; Horkoff, J.</t>
  </si>
  <si>
    <t>Koch, M.; Landes, D.</t>
  </si>
  <si>
    <t>Manohar, P.; Acharya, S.; Wu, P.Y.; Ansari, A.A.; Schilling, W.W., Jr.</t>
  </si>
  <si>
    <t>Memon, R.N.; Ahmad, R.; Salim, S.S.</t>
  </si>
  <si>
    <t>Sedrakyan, G.; Snoeck, M.</t>
  </si>
  <si>
    <t>Babiceanu, R.F.</t>
  </si>
  <si>
    <t>Penzenstadler, B.; Richardson, D.; Karlin, B.; Cook, A.; Callele, D.; Wnuk, K.</t>
  </si>
  <si>
    <t>Tort, A.; Olivé, A.; Pastor, J.A.</t>
  </si>
  <si>
    <t>Bhowmik, T.; Niu, N.; Reese, D.</t>
  </si>
  <si>
    <t>Mich, L.</t>
  </si>
  <si>
    <t>Kilicay-Ergin, N.; Laplante, P.A.</t>
  </si>
  <si>
    <t>Gotel, O.C.Z.; Morris, S.J.</t>
  </si>
  <si>
    <t>Merten, T.; Schäfer, T.; Bürsner, S.</t>
  </si>
  <si>
    <t>Ott, D.; Raschke, A.</t>
  </si>
  <si>
    <t>Memon, R.N.; Salim, S.S.; Ahmad, R.</t>
  </si>
  <si>
    <t>Idri, A.; Ouhbi, S.; Fernández-Aléman, J.L.; Toval, A.</t>
  </si>
  <si>
    <t>Ogata, S.; Matsuura, S.</t>
  </si>
  <si>
    <t>Wever, A.; Maiden, N.</t>
  </si>
  <si>
    <t>Beus-Dukic, L.</t>
  </si>
  <si>
    <t>Sikkel, K.; Daneva, M.</t>
  </si>
  <si>
    <t>Rusu, A.; Russell, R.; Cocco, R.</t>
  </si>
  <si>
    <t>Jamaludin, N.A.A.; Sahibuddin, S.; Hidayat, N.H.</t>
  </si>
  <si>
    <t>Mohan, S.; Chenoweth, S.</t>
  </si>
  <si>
    <t>Nakatani, T.; Tsumaki, T.; Tamai, T.</t>
  </si>
  <si>
    <t>Gabrysiak, G.; Giese, H.; Seibel, A.; Neumann, S.</t>
  </si>
  <si>
    <t>Liang, P.; De Graaf, O.</t>
  </si>
  <si>
    <t>Berry, D.M.; Kaplan, C.S.</t>
  </si>
  <si>
    <t>Penzenstadler, B.; Callele, D.</t>
  </si>
  <si>
    <t>Zowghi, D.</t>
  </si>
  <si>
    <t>Mead, N.R.; Shoemaker, D.; Ingalsbe, J.</t>
  </si>
  <si>
    <t>Connor, A.M.; Buchan, J.; Petrova, K.</t>
  </si>
  <si>
    <t>Adam, S.; Doerr, J.; Eisenbarth, M.</t>
  </si>
  <si>
    <t>Gary, K.A.</t>
  </si>
  <si>
    <t>Gotel, O.; Kulkarni, V.; Say, M.; Scharff, C.; Sunetnanta, T.</t>
  </si>
  <si>
    <t>Goldsmith, R.F.</t>
  </si>
  <si>
    <t>Vega, K.; Fuks, H.; Carvalho, G.</t>
  </si>
  <si>
    <t>Jiang, Y.; Li, M.; He, Z.; Zhao, C.</t>
  </si>
  <si>
    <t>Regev, G.; Gause, D.C.; Wegmann, A.</t>
  </si>
  <si>
    <t>Pfleeger, S.L.; Pfleeger, C.P.</t>
  </si>
  <si>
    <t>Romero, M.; Vizcaíno, A.; Piattini, M.</t>
  </si>
  <si>
    <t>Barnes, R.J.; Gause, D.C.; Way, E.C.</t>
  </si>
  <si>
    <t>Liu, L.; Jin, Z.</t>
  </si>
  <si>
    <t>Alexander, M.; Beatty, J.</t>
  </si>
  <si>
    <t>Auriol, G.; Baron, C.; Fourniols, J-Y.</t>
  </si>
  <si>
    <t>Beus-Dukic, L.; Alexander, I.</t>
  </si>
  <si>
    <t>Svahnberg, M.; Gorschek, T.; Borg, A.; Sandahl, K.; Eriksson, M.; Börster, J.; Loconsole, A.</t>
  </si>
  <si>
    <t>Minocha, S.; Petre, M.; Roberts, D.</t>
  </si>
  <si>
    <t>Nakatani, T.</t>
  </si>
  <si>
    <t>Berkling, K.; Geisser, M.; Hildenbrand, T.; Rothlauf, F.</t>
  </si>
  <si>
    <t>Ludi, S.</t>
  </si>
  <si>
    <t>Cybulski, J.L.; Parker, C.; Segrave, S.</t>
  </si>
  <si>
    <t>Jagielska, D.; Wernick, P.; Wood, M.; Bennett, S.</t>
  </si>
  <si>
    <t>Mead, N.R.; Hough, E.D.</t>
  </si>
  <si>
    <t>Garbers, B.; Periyasamy, K.</t>
  </si>
  <si>
    <t>Sindre, G.</t>
  </si>
  <si>
    <t>Fuji, T.</t>
  </si>
  <si>
    <t>Nguyen, L.; Armarego, J.; Swatman, P.</t>
  </si>
  <si>
    <t>Suri, D.; Gassert, J.</t>
  </si>
  <si>
    <t>Al-Ani, B.; Yusop, N.</t>
  </si>
  <si>
    <t>Von Konsky, B.R.; Robey, M.; Nair, S.</t>
  </si>
  <si>
    <t>Hasson, P.; Cooper, S.</t>
  </si>
  <si>
    <t>Moody, D.L.; Sindre, G.</t>
  </si>
  <si>
    <t>Rosca, D.</t>
  </si>
  <si>
    <t>Suri, D.</t>
  </si>
  <si>
    <t>Rosca, Daniela</t>
  </si>
  <si>
    <t>Tuya, Javier; Garcia-Fanjul, Jose</t>
  </si>
  <si>
    <t>Bubenko Jr., Janis A.</t>
  </si>
  <si>
    <t>France, R.B.; Larrondo-Petrie, M.M.</t>
  </si>
  <si>
    <t>Lavi (Loeb), J.Z.; Winokur, M.</t>
  </si>
  <si>
    <t>Keller, K.; Neubauer, A.; Brings, J.; Daun, M.</t>
  </si>
  <si>
    <t>Daun, M.; Brings, J.; Hübscher, C.</t>
  </si>
  <si>
    <t>Daun, M.; Salmon, A.; Weyer, T.; Pohl, K.; Tenbergen, B.</t>
  </si>
  <si>
    <t>Daun, M.; Salmon, A.; Tenbergen, B.; Weyer, T.; Pohl, K.</t>
  </si>
  <si>
    <t>Teaching requirements engineering through role playing: lessons learnt</t>
  </si>
  <si>
    <t>Why should I help you to teach requirements engineering?</t>
  </si>
  <si>
    <t>University meets industry: Calling in real stakeholders</t>
  </si>
  <si>
    <t>A Requirements Engineering and Management Training Course for Software Development Professionals</t>
  </si>
  <si>
    <t>Requirements Engineering Education: A Systematic Mapping Study</t>
  </si>
  <si>
    <t>Teaching requirements engineering with authentic stakeholders: Towards a scalable course setting</t>
  </si>
  <si>
    <t>Cooperating with a non-governmental organization to teach gathering and implementation of requirements</t>
  </si>
  <si>
    <t>Requirements engineering: An educational dilemma</t>
  </si>
  <si>
    <t>Game-Based Learning in Requirements Engineering: An Overview</t>
  </si>
  <si>
    <t>Experiences of using a game for improving learning in software requirements elicitation</t>
  </si>
  <si>
    <t>Teaching motivational models in agile requirements engineering</t>
  </si>
  <si>
    <t>The influence of agile methods on requirements engineering courses</t>
  </si>
  <si>
    <t>Are requirements engineering courses covering what industry needs? a preliminary analysis of the United States situation</t>
  </si>
  <si>
    <t>An undergraduate requirements engineering curriculum with formal methods</t>
  </si>
  <si>
    <t>Requirements analysis skills: How to train practitioners?</t>
  </si>
  <si>
    <t>Learning from mistakes: An empirical study of elicitation interviews performed by novices</t>
  </si>
  <si>
    <t>Involving customers in requirements engineering education: Mind the tgoals!</t>
  </si>
  <si>
    <t>Teaching requirements engineering concepts using case-based learning</t>
  </si>
  <si>
    <t>Systematic evolution of a learning setting for requirements engineering education based on competence-oriented didactics</t>
  </si>
  <si>
    <t>Design and preliminary evaluation of a cyber Security Requirements Education Game (SREG)</t>
  </si>
  <si>
    <t>Teaching modelling for requirements engineering and model-driven software development courses</t>
  </si>
  <si>
    <t>SWEBOK – based process for the teaching and learning of requirements engineering</t>
  </si>
  <si>
    <t>Using Extreme Characters to Teach Requirements Engineering</t>
  </si>
  <si>
    <t>On a Pursuit for Perfecting an Undergraduate Requirements Engineering Course</t>
  </si>
  <si>
    <t>Is role playing in Requirements Engineering Education increasing learning outcome?</t>
  </si>
  <si>
    <t>A holistic rubric for assessment of software requirements specification</t>
  </si>
  <si>
    <t>Assessing students' performance in software requirements engineering education using scoring rubrics</t>
  </si>
  <si>
    <t>A Gamified Tutorial for Learning about Security Requirements Engineering</t>
  </si>
  <si>
    <t>Experiences in teaching and learning requirements engineering on a sound didactical basis</t>
  </si>
  <si>
    <t>How can we find out what makes a good requirements engineer in the age of digitalization?</t>
  </si>
  <si>
    <t>Education for requirements elicitation using group-work and role-play</t>
  </si>
  <si>
    <t>Identifying aspects of web e-learning in LMS-based for requirement engineering process modeling</t>
  </si>
  <si>
    <t>Requirements engineering education using role-play training</t>
  </si>
  <si>
    <t>Common mistakes of student analysts in requirements elicitation interviews</t>
  </si>
  <si>
    <t>Teaching and learning modeling and specification based on mobile devices and cloud</t>
  </si>
  <si>
    <t>An integrated approach to the requirements engineering and process modelling teaching</t>
  </si>
  <si>
    <t>Facing the challenges of teaching requirements engineering</t>
  </si>
  <si>
    <t>A requirement management education support tool for requirement elicitation process of REBOK</t>
  </si>
  <si>
    <t>Teaching requirements engineering: EUROWEB experience</t>
  </si>
  <si>
    <t>Teaching effective requirements engineering for large-scale software development with scaffolding</t>
  </si>
  <si>
    <t>Requirements engineering education using expert system and role-play training</t>
  </si>
  <si>
    <t>Teaching better requirements engineering using LEGO® serious Play™</t>
  </si>
  <si>
    <t>The monopoly game to teach ERi∗c-intentional requirements engineering</t>
  </si>
  <si>
    <t>Goal modeling education with GRL: Experience report</t>
  </si>
  <si>
    <t>On the learnability of i∗: Experiences from a new teacher</t>
  </si>
  <si>
    <t>Making Means-End-Maps workable for recommending teaching methods</t>
  </si>
  <si>
    <t>Observational studies of new i∗ users: Challenges and recommendations</t>
  </si>
  <si>
    <t>Case study based educational tools for teaching software V&amp;V course at undergraduate level</t>
  </si>
  <si>
    <t>A multi-level didactical approach to build up competencies in requirements engineering</t>
  </si>
  <si>
    <t>Do we need to teach testing skills in courses on requirements engineering and modelling?</t>
  </si>
  <si>
    <t>A software and systems integration framework for teaching requirements engineering</t>
  </si>
  <si>
    <t>Using business process models to foster competencies in requirements engineering</t>
  </si>
  <si>
    <t>Using non-profit partners to engage students in RE</t>
  </si>
  <si>
    <t>Former students’ views on the usefulness of conceptual modeling education</t>
  </si>
  <si>
    <t>Students vs. Professionals in assisted requirements tracing: How could we train our students?</t>
  </si>
  <si>
    <t>Teaching requirements analysis: A student project framework to bridge the gap between business analysis and software engineering</t>
  </si>
  <si>
    <t>A direction framework to address problems in requirements engineering education</t>
  </si>
  <si>
    <t>An online graduate requirements engineering course</t>
  </si>
  <si>
    <t>Case-based stories for traceability education and training</t>
  </si>
  <si>
    <t>Using RE knowledge to assist automatically during requirement specification</t>
  </si>
  <si>
    <t>Review improvement by requirements classification at Mercedes-Benz: Limits of empirical studies in educational environments</t>
  </si>
  <si>
    <t>Identifying research gaps in requirements engineering education: An analysis of a conceptual model and survey results</t>
  </si>
  <si>
    <t>A survey of requirements engineering education</t>
  </si>
  <si>
    <t>Training of requirements analysis modeling with UML-based prototype generation tool</t>
  </si>
  <si>
    <t>Analysis and classification of problems associated with requirements engineering education: Towards an integrated view</t>
  </si>
  <si>
    <t>What are the day-to-day factors that are preventing business analysts from effective business analysis?</t>
  </si>
  <si>
    <t>Final year project: A test case for requirements engineering skills</t>
  </si>
  <si>
    <t>Getting the client into the loop in information system modelling courses</t>
  </si>
  <si>
    <t>Simulating the software engineering interview process using a decision-based serious computer game</t>
  </si>
  <si>
    <t>Challenges of a Project-Based Learning approach towards Requirement Engineering</t>
  </si>
  <si>
    <t>Teaching requirements engineering to undergraduate students</t>
  </si>
  <si>
    <t>Requirements engineering education for senior engineers: Course design and its evaluation</t>
  </si>
  <si>
    <t>Teaching requirements engineering with virtual stakeholders without software engineering knowledge</t>
  </si>
  <si>
    <t>Experiences of using role playing and wiki in requirements engineering course projects</t>
  </si>
  <si>
    <t>Planned programming problem gotchas as lessons in requirements engineering</t>
  </si>
  <si>
    <t>Prototyping RE experiments in the classroom: An experience report</t>
  </si>
  <si>
    <t>Teaching consistency of UML specifications</t>
  </si>
  <si>
    <t>Problems in requirements engineering education</t>
  </si>
  <si>
    <t>Instructional design of a requirements engineering education course for professional engineers</t>
  </si>
  <si>
    <t>Requirements engineering education and training: Key challenges and practical solutions</t>
  </si>
  <si>
    <t>Teaching requirements engineering to the Bahá'í students in Iran who are denied of higher education</t>
  </si>
  <si>
    <t>Teaching security requirements engineering using SQUARE</t>
  </si>
  <si>
    <t>Bridging the research-practice gap in requirements engineering through effective teaching and peer learning</t>
  </si>
  <si>
    <t>Lessons learned from best practice-oriented process improvement in requirements engineering - A glance into current industrial RE application</t>
  </si>
  <si>
    <t>Contextual requirements experiences within the software enterprise</t>
  </si>
  <si>
    <t>Distributing responsibilities to engineer better requirements: Leveraging knowledge and perspectives for students to learn a key skill</t>
  </si>
  <si>
    <t>BAs will falter until they learn to discover REAL, business requirements</t>
  </si>
  <si>
    <t>Training in requirements by collaboration: Branching stories in second life</t>
  </si>
  <si>
    <t>Nine steps to shorten the distance between requirement theory and practice</t>
  </si>
  <si>
    <t>Experiential learning approach for requirements engineering education</t>
  </si>
  <si>
    <t>Harmonizing privacy with security principles and practices</t>
  </si>
  <si>
    <t>Toward a definition of the competences for global requirements elicitation</t>
  </si>
  <si>
    <t>Teaching the unknown and the unknowable in requirements engineering education</t>
  </si>
  <si>
    <t>Requirements engineering education in the 21st century, an experiential learning approach</t>
  </si>
  <si>
    <t>Balancing academic and industrial needs in RE courses</t>
  </si>
  <si>
    <t>Effective design and use of requirements engineering training games</t>
  </si>
  <si>
    <t>Teaching requirements skills within the context of a physical engineering project</t>
  </si>
  <si>
    <t>Learning how to discover requirements</t>
  </si>
  <si>
    <t>Perspectives on requirements understandability - for whom does the teacher's bell toll?</t>
  </si>
  <si>
    <t>Developing the skills needed for requirement elicitation in global software development</t>
  </si>
  <si>
    <t>Towards the definition of a multi-agent simulation environment for education and training in global requirements elicitation</t>
  </si>
  <si>
    <t>A simulator for education and training in global requirements engineering: A work in progress</t>
  </si>
  <si>
    <t>Using wikis to simulate distributed requirements development in a software engineering course</t>
  </si>
  <si>
    <t>Requirements engineering education for professional engineers</t>
  </si>
  <si>
    <t>Offshore software development: Transferring research findings into the classroom</t>
  </si>
  <si>
    <t>Introducing accessibility requirements through external stakeholder utilization in an undergraduate requirements engineering course</t>
  </si>
  <si>
    <t>Touch it, feel it and experience it: Developing professional is skills using interview-style experiential simulations</t>
  </si>
  <si>
    <t>How natural is natural language?: How well do computer science students write use cases?</t>
  </si>
  <si>
    <t>Security requirements engineering for software systems: Case studies in support of software engineering education</t>
  </si>
  <si>
    <t>A light-weight tool for teaching the development and evaluation of requirements documents</t>
  </si>
  <si>
    <t>Teaching oral communication techniques in RE by student-student role play: Initial experiences</t>
  </si>
  <si>
    <t>Finding competitive advantage in requirements analysis education</t>
  </si>
  <si>
    <t>Understanding requirements engineering process: A challenge for practice and education</t>
  </si>
  <si>
    <t>Gathering project requirements: A collaborative and interdisciplinary experience</t>
  </si>
  <si>
    <t>Role-playing, group work and other ambitious teaching methods in a large requirements engineering course</t>
  </si>
  <si>
    <t>Integrating design formalisms in software engineering education</t>
  </si>
  <si>
    <t>Incorporating Quality Assurance Processes into Requirements Analysis Education</t>
  </si>
  <si>
    <t>Developing teamwork and communication skills in a multidisciplinary experiment</t>
  </si>
  <si>
    <t>Introducing requirements engineering in an undergraduate engineering curriculum: Lessons learnt</t>
  </si>
  <si>
    <t>Active/collaborative approach in teaching requirements engineering</t>
  </si>
  <si>
    <t>Teaching requirements analysis by means of student collaboration</t>
  </si>
  <si>
    <t>Challenges in requirements engineering</t>
  </si>
  <si>
    <t>Understanding the role of formal specification techniques in requirements engineering</t>
  </si>
  <si>
    <t>Embedded computer systems requirements analysis &amp; specification — an industrial course</t>
  </si>
  <si>
    <t>Tool-support to foster model-based requirements engineering for cyber-physical systems</t>
  </si>
  <si>
    <t>How common are controlled experiments with student participants in requirements engineering?: A systematic mapping study on the use and reporting of graduate and undergraduate students in requirements engineering experiments</t>
  </si>
  <si>
    <t>Project-based learning with examples from industry in university courses: An experience report from an undergraduate requirements engineering course</t>
  </si>
  <si>
    <t>Industrial case studies in graduate requirements engineering courses: The impact on student motivation</t>
  </si>
  <si>
    <t>Automated Software Engineering</t>
  </si>
  <si>
    <t>Computer Applications in Engineering Education</t>
  </si>
  <si>
    <t>Information and Software Technology</t>
  </si>
  <si>
    <t>Computer Science Education</t>
  </si>
  <si>
    <t>Communications in Computer and Information Science</t>
  </si>
  <si>
    <t>IEEE Transactions on Education</t>
  </si>
  <si>
    <t>Malaysian Journal of Computer Science</t>
  </si>
  <si>
    <t>Arabian Journal for Science and Engineering</t>
  </si>
  <si>
    <t>Smart Innovation, Systems and Technologies</t>
  </si>
  <si>
    <t>IBM Journal of Research and Development</t>
  </si>
  <si>
    <t>Frontiers in Artificial Intelligence and Applications</t>
  </si>
  <si>
    <t>Publication Year</t>
  </si>
  <si>
    <t>Item Type</t>
  </si>
  <si>
    <t>conferencePaper</t>
  </si>
  <si>
    <t>journalArticle</t>
  </si>
  <si>
    <t>formal specification; requirements elicitation; computer science education; groupware; groupware skill; modelling skill; pedagogical tool; requirements engineering education; requirements engineering training; role playing; software development; software engineering students; teaching; traditional analysis</t>
  </si>
  <si>
    <t>requirements elicitation; education; game; learning-by-doing</t>
  </si>
  <si>
    <t>Teaching; Requirements Engineering; Agile; Motivational models</t>
  </si>
  <si>
    <t>Requirements engineering; Curriculum; Industry Needs</t>
  </si>
  <si>
    <t>Formal Methods; Requirements Engineering; Curriculum</t>
  </si>
  <si>
    <t>Requirements engineering; RE analysis skills; Training plan</t>
  </si>
  <si>
    <t>Interviews; Requirements elicitation techniques; Requirements engineering education</t>
  </si>
  <si>
    <t>requirements engineering education; higher education; active learning; didactical approach; inductive learning</t>
  </si>
  <si>
    <t>Requirements engineering; Serious game; Empirical study; Cyber security; Organizational security; Security awareness; Security education; Security requirements inception; Social engineering</t>
  </si>
  <si>
    <t>software engineering education; model-driven architecture (MDA); model-driven software development (MDSD); Modelling</t>
  </si>
  <si>
    <t>Requirements engineering; Pedagogical guides; SWEBOK; Teaching and learning</t>
  </si>
  <si>
    <t>Verification; Specification; Requirements elicitation</t>
  </si>
  <si>
    <t>Requirements Engineering Education; Requirements Engineering; Role playing</t>
  </si>
  <si>
    <t>Assessment; IEEE; Rubrics; SRS</t>
  </si>
  <si>
    <t>requirements engineering; Gamification; interactive tutorial; security requirements; STS-ml</t>
  </si>
  <si>
    <t>Requirements engineering; Education; Competence; Competence profile; Didactics; Digitalization</t>
  </si>
  <si>
    <t>Modeling; Learning Management System; Requirement Engineering Process; Web e-Learning Aspects</t>
  </si>
  <si>
    <t>requirements engineering; goal modeling; KAOS</t>
  </si>
  <si>
    <t>Requirements Analysis; Software Engineering Education; Project Based Learning</t>
  </si>
  <si>
    <t>Modeling; Cloud; m-Learning; Mobile Device; Collaborativework; RequirementsEngineering; UMLTeaching/Learning Process</t>
  </si>
  <si>
    <t>Software Engineering; Requirements Engineering; Active Learning; PBL; Process Modelling</t>
  </si>
  <si>
    <t>Conceptual graphs; Requirements acquisition; UML teaching</t>
  </si>
  <si>
    <t>Collaboration; Communication; Requirements elicitation; Requirements engineering education; Creativity; Project-based learning; Cooperation; Coordination; Pedagogic strategy; Role-playing learning; Teaching requirements engineering</t>
  </si>
  <si>
    <t>Requirements engineering; Astah; Education support tool; Professional; Requirements Engineering Body of Knowledge (REBOK)</t>
  </si>
  <si>
    <t>Scrum; Agile Software Development; Requirements Engineering education</t>
  </si>
  <si>
    <t>requirements elicitation; distributed software systems; complexity; scaffolding</t>
  </si>
  <si>
    <t>Requirements engineering; IT education and training; LEGO; Serious play</t>
  </si>
  <si>
    <t>Education; Goal-oriented requirement language; Experience; jUCMNav</t>
  </si>
  <si>
    <t>Requirements engineering; Teaching; Goal modelling; I∗</t>
  </si>
  <si>
    <t>Recommender system; I∗; Concept maps; Educational goals; Means-End-Maps (ME-Maps); Teaching methods</t>
  </si>
  <si>
    <t>Education; Modeling; Pedagogy; IStar; Observational studies</t>
  </si>
  <si>
    <t>Requirements engineering; Competencies; Methodological skills; Personal skills; Problem awareness; Real customers</t>
  </si>
  <si>
    <t>Requirements engineering; Civic engagement; Environmental sustainability; Requirements education</t>
  </si>
  <si>
    <t>Education; Survey; Conceptual modeling; Practice</t>
  </si>
  <si>
    <t>UML; Requirements elicitation; Business object-oriented modeling; Business requirements</t>
  </si>
  <si>
    <t>Requirements engineering; Requirements engineering education; Integrated view.</t>
  </si>
  <si>
    <t>Adult learner; asynchronous online education; graduate requirements engineering course; professional students</t>
  </si>
  <si>
    <t>teaching; knowledge engineering; direct feedback; RE; software-based feedback agents</t>
  </si>
  <si>
    <t>Requirements Engineering Education; Requirements Engineering; Integrated view</t>
  </si>
  <si>
    <t>UML; prototyping; training of requirements analysis</t>
  </si>
  <si>
    <t>requirements engineering; assessment; final year project</t>
  </si>
  <si>
    <t>Requirements Engineering Education; stakeholder communication; UML modelling</t>
  </si>
  <si>
    <t>software engineering education; educational games; educational learning; middle school education; software requirements analysis</t>
  </si>
  <si>
    <t>Software engineering; Requirements; Education; Curriculum</t>
  </si>
  <si>
    <t>Software engineering; Requirements engineering education; Role playing; Virtual stakeholders</t>
  </si>
  <si>
    <t>Requirements engineering education; Role playing; Course project; Wiki</t>
  </si>
  <si>
    <t>Requirements engineering (RE); Requirements engineering education (REE)</t>
  </si>
  <si>
    <t>Requirements engineering; Engineer education</t>
  </si>
  <si>
    <t>Requirements engineering education; Role playing; Distance education</t>
  </si>
  <si>
    <t>Requirements; Educational game; Branching stories; Second life</t>
  </si>
  <si>
    <t>Software engineering; Requirement engineering; Requirement analysis; Requirement capture; Requirement process</t>
  </si>
  <si>
    <t>Active learning; Affective pedagogy; Experiential learning; RE education</t>
  </si>
  <si>
    <t>Global software development; Requirements elicitation process</t>
  </si>
  <si>
    <t>Education; Training; Requirement elicitation; Global software development</t>
  </si>
  <si>
    <t>Training; Teaching; Global software development; Elicitation requirements</t>
  </si>
  <si>
    <t>Education; Requirements Engineering</t>
  </si>
  <si>
    <t>Mcrosoft Visio; Model editor; Model verification; Model-based engineering; Tool support</t>
  </si>
  <si>
    <t>Systematic mapping study; Controlled experiments; Student experiments; Student participants</t>
  </si>
  <si>
    <t>Case example; Industrial case example; Industry-oriented teaching; Problem-based learning; Project-based learning; Undergraduate students</t>
  </si>
  <si>
    <t>X</t>
  </si>
  <si>
    <t>?</t>
  </si>
  <si>
    <t>others</t>
  </si>
  <si>
    <t>x</t>
  </si>
  <si>
    <t>include</t>
  </si>
  <si>
    <t>def exclude</t>
  </si>
  <si>
    <t>unsure</t>
  </si>
  <si>
    <t>Final Decision Include / Exclude</t>
  </si>
  <si>
    <t>in</t>
  </si>
  <si>
    <t>Venue</t>
  </si>
  <si>
    <t>CSEE&amp;T</t>
  </si>
  <si>
    <t>REET</t>
  </si>
  <si>
    <t>ACIT-CSI</t>
  </si>
  <si>
    <t>ICALT</t>
  </si>
  <si>
    <t>EDUCON</t>
  </si>
  <si>
    <t>FIE</t>
  </si>
  <si>
    <t>ITNG</t>
  </si>
  <si>
    <t>WSEAS</t>
  </si>
  <si>
    <t>REFSQ</t>
  </si>
  <si>
    <t>SEI Conference on Software Engineering Education</t>
  </si>
  <si>
    <t>ITiCSE</t>
  </si>
  <si>
    <t>REJ</t>
  </si>
  <si>
    <t>ICSE</t>
  </si>
  <si>
    <t>EmpiRE</t>
  </si>
  <si>
    <t>OOPSLA</t>
  </si>
  <si>
    <t>ICoDSE</t>
  </si>
  <si>
    <t>ICOS</t>
  </si>
  <si>
    <t>ECSEE</t>
  </si>
  <si>
    <t>ETCS</t>
  </si>
  <si>
    <t>SEAFOOD</t>
  </si>
  <si>
    <t>FIT</t>
  </si>
  <si>
    <t>TALE</t>
  </si>
  <si>
    <t>ECBS</t>
  </si>
  <si>
    <t>CGAMES</t>
  </si>
  <si>
    <t>ICSIT</t>
  </si>
  <si>
    <t>SIGCSE</t>
  </si>
  <si>
    <t>EduRex</t>
  </si>
  <si>
    <t>ECSAW</t>
  </si>
  <si>
    <t>MEKES</t>
  </si>
  <si>
    <t>ACIS</t>
  </si>
  <si>
    <t>IBIMA</t>
  </si>
  <si>
    <t>Proposal of a solution</t>
  </si>
  <si>
    <t>Evaluation Research (including Case Studies)</t>
  </si>
  <si>
    <t>Validation research (including empirical studies)</t>
  </si>
  <si>
    <t>Philosophical papers (including Problems &amp; Challenges)</t>
  </si>
  <si>
    <t>Opinion Papers</t>
  </si>
  <si>
    <t>evaluation research</t>
  </si>
  <si>
    <t>solution proposal</t>
  </si>
  <si>
    <t>validation research</t>
  </si>
  <si>
    <t>philosophical paper</t>
  </si>
  <si>
    <t>opinion paper</t>
  </si>
  <si>
    <t>experience report</t>
  </si>
  <si>
    <t>??</t>
  </si>
  <si>
    <t>pre-college</t>
  </si>
  <si>
    <t>collaboration</t>
  </si>
  <si>
    <t>other</t>
  </si>
  <si>
    <t>agile</t>
  </si>
  <si>
    <t>postgraduate (PhD)</t>
  </si>
  <si>
    <t>Graduate (Masters)</t>
  </si>
  <si>
    <t>Undergraduate (bachelors / associates)</t>
  </si>
  <si>
    <t>undergraduate</t>
  </si>
  <si>
    <t>graduate</t>
  </si>
  <si>
    <t>postgraduate</t>
  </si>
  <si>
    <t>unspecified students</t>
  </si>
  <si>
    <t>project-based</t>
  </si>
  <si>
    <t>problem-based</t>
  </si>
  <si>
    <t>instructor-centric</t>
  </si>
  <si>
    <t>technology-centric</t>
  </si>
  <si>
    <t>none</t>
  </si>
  <si>
    <t>pedagogy mentioned?</t>
  </si>
  <si>
    <t>method-centric</t>
  </si>
  <si>
    <t>industry-centric</t>
  </si>
  <si>
    <t>inquiry-based</t>
  </si>
  <si>
    <t>high vs. low stakes</t>
  </si>
  <si>
    <t>collaborative vs. individual</t>
  </si>
  <si>
    <t>low</t>
  </si>
  <si>
    <t>individual</t>
  </si>
  <si>
    <t>collaborative</t>
  </si>
  <si>
    <t>high</t>
  </si>
  <si>
    <t>reflective</t>
  </si>
  <si>
    <t>Bloom</t>
  </si>
  <si>
    <t>modeling</t>
  </si>
  <si>
    <t>engagement, interest</t>
  </si>
  <si>
    <t>requirements quality</t>
  </si>
  <si>
    <t>consistency</t>
  </si>
  <si>
    <t>correctness</t>
  </si>
  <si>
    <t>correctness, consistency</t>
  </si>
  <si>
    <t>awareness / integrated RE</t>
  </si>
  <si>
    <t>abstraction</t>
  </si>
  <si>
    <t>design thinking</t>
  </si>
  <si>
    <t>completeness, consistency</t>
  </si>
  <si>
    <t>soft skills</t>
  </si>
  <si>
    <t>analytical thinking, communication</t>
  </si>
  <si>
    <t>student factors</t>
  </si>
  <si>
    <t>overwhelming</t>
  </si>
  <si>
    <t>RE activities</t>
  </si>
  <si>
    <t>elicitation</t>
  </si>
  <si>
    <t>management</t>
  </si>
  <si>
    <t>process modelling</t>
  </si>
  <si>
    <t>formal methods</t>
  </si>
  <si>
    <t>authenticity / industry readiness</t>
  </si>
  <si>
    <t>documentation, management</t>
  </si>
  <si>
    <t>effort, aggrevation</t>
  </si>
  <si>
    <t>communication</t>
  </si>
  <si>
    <t>validation, verification</t>
  </si>
  <si>
    <t>traceability</t>
  </si>
  <si>
    <t>interviewing</t>
  </si>
  <si>
    <t>quality at large</t>
  </si>
  <si>
    <t>teamwork, communication</t>
  </si>
  <si>
    <t>interdisciplenary</t>
  </si>
  <si>
    <t>documentation</t>
  </si>
  <si>
    <t>elicitation, modeling</t>
  </si>
  <si>
    <t>retention</t>
  </si>
  <si>
    <t>improve learning</t>
  </si>
  <si>
    <t>"non-technical" skills</t>
  </si>
  <si>
    <t>enthusiasm</t>
  </si>
  <si>
    <t>business skills, social wisdom, social interaction</t>
  </si>
  <si>
    <t>"finding competitive advantage" ??</t>
  </si>
  <si>
    <t>understanding</t>
  </si>
  <si>
    <t>none mentioned (in abstract)</t>
  </si>
  <si>
    <t>(x)</t>
  </si>
  <si>
    <t>ambiguity, consistency</t>
  </si>
  <si>
    <t>customer interaction, domain unfamiliarity, collaboration</t>
  </si>
  <si>
    <t>engineering choices, developing critical attitudes</t>
  </si>
  <si>
    <t>security, privacy</t>
  </si>
  <si>
    <t>quality assurance</t>
  </si>
  <si>
    <t>motivation, enthusiasm, critical thinking</t>
  </si>
  <si>
    <t>whole process</t>
  </si>
  <si>
    <t>design thinking, client-orientation</t>
  </si>
  <si>
    <t>elicitation, modeling, analysis</t>
  </si>
  <si>
    <t>interviewing, technical writing</t>
  </si>
  <si>
    <t>domain familiarity, client-orientation</t>
  </si>
  <si>
    <t>understandability</t>
  </si>
  <si>
    <t>practitioners</t>
  </si>
  <si>
    <t>social wisdom</t>
  </si>
  <si>
    <t>client-orientation, collaboration</t>
  </si>
  <si>
    <t>validation</t>
  </si>
  <si>
    <t>review effectiveness</t>
  </si>
  <si>
    <t>security</t>
  </si>
  <si>
    <t>tracing</t>
  </si>
  <si>
    <t>Bloom, but they don't realize it</t>
  </si>
  <si>
    <t>complexity</t>
  </si>
  <si>
    <t>problem solving</t>
  </si>
  <si>
    <t>comprehension, interest, motivation</t>
  </si>
  <si>
    <t>business skills</t>
  </si>
  <si>
    <t>comprehension</t>
  </si>
  <si>
    <t>interviewing, collaboration</t>
  </si>
  <si>
    <t>distance learning</t>
  </si>
  <si>
    <t>elicitation, management</t>
  </si>
  <si>
    <t>client-orientation, domain knowledge</t>
  </si>
  <si>
    <t>attitude of acceptance</t>
  </si>
  <si>
    <t>uncertainty, change management</t>
  </si>
  <si>
    <t>agile, non-technical skills</t>
  </si>
  <si>
    <t>motivation, retention</t>
  </si>
  <si>
    <t>geographically separated teams</t>
  </si>
  <si>
    <t>competency</t>
  </si>
  <si>
    <t>modeling, formal methods</t>
  </si>
  <si>
    <t>communication, project management, non-technical skills</t>
  </si>
  <si>
    <t>client-orientation</t>
  </si>
  <si>
    <t>elicitation, validation</t>
  </si>
  <si>
    <t>motivation, interest</t>
  </si>
  <si>
    <t>collaboration, comunication, client-orientation</t>
  </si>
  <si>
    <t>elicitation, documentation, validation</t>
  </si>
  <si>
    <t>Improving Student Related Factors</t>
  </si>
  <si>
    <t>Teaching Soft Skills</t>
  </si>
  <si>
    <t>Improving Industry Readiness</t>
  </si>
  <si>
    <t>completeness</t>
  </si>
  <si>
    <t>TOTAL</t>
  </si>
  <si>
    <t>adequacy</t>
  </si>
  <si>
    <t>ambiguity</t>
  </si>
  <si>
    <t>modeling / process modeling</t>
  </si>
  <si>
    <t>formal methods / formal modeling</t>
  </si>
  <si>
    <t>engagement / interest</t>
  </si>
  <si>
    <t>effort</t>
  </si>
  <si>
    <t>aggrevation</t>
  </si>
  <si>
    <t>fun</t>
  </si>
  <si>
    <t>retention / learning</t>
  </si>
  <si>
    <t>motivation / enthusiasm</t>
  </si>
  <si>
    <t>understanding / comprehension</t>
  </si>
  <si>
    <t>analytical thinking</t>
  </si>
  <si>
    <t>conflict resolution</t>
  </si>
  <si>
    <t>"finding competitive advantage"</t>
  </si>
  <si>
    <t>customer interaction / client orientation</t>
  </si>
  <si>
    <t>domain familiarity</t>
  </si>
  <si>
    <t>engineering choices</t>
  </si>
  <si>
    <t>technical writing</t>
  </si>
  <si>
    <t>uncertainty</t>
  </si>
  <si>
    <t>change / project management</t>
  </si>
  <si>
    <t>Teaching RE Activities</t>
  </si>
  <si>
    <t>new</t>
  </si>
  <si>
    <t>SaPeer and ReverseSaPeer: teaching requirements elicitation interviews with role-playing and role reversal</t>
  </si>
  <si>
    <t>Teaching Distributed Requirements Engineering: Simulation of an Offshoring Project with Geographically Separated Teams</t>
  </si>
  <si>
    <t>Requirements Engineering Out of the Classroom: Anticipating Challenges Experienced in Practice</t>
  </si>
  <si>
    <t>SysCon</t>
  </si>
  <si>
    <t>Situated learning; requirements engineering; software engineering education</t>
  </si>
  <si>
    <t>software engineering; education; requirements; distributed; offshoring; global; cultural</t>
  </si>
  <si>
    <t>requirements engineering; systems and software engineering; systems thinking; socio-technical systems</t>
  </si>
  <si>
    <t>Chatbot-based Interview Simulator: A Feasible Approach to Train Novice Requirements Engineers</t>
  </si>
  <si>
    <t>workshopPaper</t>
  </si>
  <si>
    <t>Requirements elicitation; chatbots; interviews; training</t>
  </si>
  <si>
    <t>Inspectors Academy : Pedagogical Design for Requirements Inspection Training</t>
  </si>
  <si>
    <t>RE</t>
  </si>
  <si>
    <t>Requirements Inspection; Requirements Engineering Education and Training; Empirical Study</t>
  </si>
  <si>
    <t>empirical study; teaching methodology; case-based learning; requirements elicitation and prioritization; Software engineering education</t>
  </si>
  <si>
    <t>ISEC</t>
  </si>
  <si>
    <t>Tiwari, S.</t>
  </si>
  <si>
    <t>Impact of CBL on Student's Learning and Performance: An Experience Report</t>
  </si>
  <si>
    <t>A serious game for teaching the fundamentals of ISO/IEC/IEEE 29148 systems and software engineering – Lifecycle processes – Requirements engineering at undergraduate level</t>
  </si>
  <si>
    <t>Computer Standards &amp; Interfaces</t>
  </si>
  <si>
    <t>ISO/IEC/IEEE 29148:2011; Requirements engineering processes; Serious games; Software process standards</t>
  </si>
  <si>
    <t>Industry Projects in Requirements Engineering Education: Application in a University Course in the US and Comparison with Germany</t>
  </si>
  <si>
    <t>Tenbergen, B.; Daun, D.</t>
  </si>
  <si>
    <t>HICSS</t>
  </si>
  <si>
    <t>Evaluating the Students' Experience with a requirements elicitation and communication game</t>
  </si>
  <si>
    <t>Vilela, J.; Lopes, J.</t>
  </si>
  <si>
    <t>ClbSE</t>
  </si>
  <si>
    <t>requirements communication; requirements elicitation; requirements engineering education; software quality</t>
  </si>
  <si>
    <t>Design and Development of a Serious Game for the Teaching of Requirements Elicitation and Analysis</t>
  </si>
  <si>
    <t>gamification; software engineering; requirements engineering; educational game</t>
  </si>
  <si>
    <t>Infographics as a Reflective Assignment Method in Requirements Engineering e-Course?</t>
  </si>
  <si>
    <t>Infographics; higher education; e-course; visual literacy; conceptualization; requirements engineering; RE; thematic network analysis; learner’s experiences</t>
  </si>
  <si>
    <t>Incorporating a Virtual Reality Environment in the Teaching of Analysis of Software Requirements</t>
  </si>
  <si>
    <t>Virtual Reality; Requirements Analysis; SoftwareEngineering Education</t>
  </si>
  <si>
    <t>Teaching requirements elicitation interviews: an empirical study of learning from mistakes</t>
  </si>
  <si>
    <t>Requirements Engineering Education and Training; Requirements elicitation; Interviews</t>
  </si>
  <si>
    <t>Learning Requirements Elicitation Interviews with Role-Playing, Self-Assessment and Peer-Review</t>
  </si>
  <si>
    <t>requirements engineering; education; interview; requirements elicitation interview; training material; training; experiment; empirical evaluation; quantitative analysis; mistakes; interview mistakes; communication mistakes</t>
  </si>
  <si>
    <t>Active Learning with LEGO for Software Requirements</t>
  </si>
  <si>
    <t>software requirements; case studies; active learning; software engineering; lego</t>
  </si>
  <si>
    <t>Software Visual Specification for Requirement Specification Validation</t>
  </si>
  <si>
    <t>ICSCA</t>
  </si>
  <si>
    <t>Requirement engineering; informal specification; software visualization taxonomy; visualization; human factor</t>
  </si>
  <si>
    <t>Do We Preach What We Practice? Investigating the Practical Relevance of Requirements Engineering Syllabi - The IREB Case</t>
  </si>
  <si>
    <t>Survey Research; Requirements Engineering Education; Certification Programs</t>
  </si>
  <si>
    <t>Understanding the Decision-Making of Students in Requirements Engineering Course Projects</t>
  </si>
  <si>
    <t>Liu, T.; Liang, P.; Yang, C.; Xiong, Z.; Wang, C.</t>
  </si>
  <si>
    <t>SEED</t>
  </si>
  <si>
    <t>Using Design Sprint as a Facilitator in Active Learning for Students in the Requirements Engineering Course: An Experience Report</t>
  </si>
  <si>
    <t>SAC</t>
  </si>
  <si>
    <t>supervised internship; requirements engineering; design sprint; active learning; facilitate learning</t>
  </si>
  <si>
    <t>education; game; learning-by-doing; requirements elicitation</t>
  </si>
  <si>
    <t>Conversational Systems; Requirements Engineering Education; Software Development Process; Ubiquitous Learning</t>
  </si>
  <si>
    <t>CLEI</t>
  </si>
  <si>
    <t>A Chatterbot Sensitive to Student's Context to Help on Software Engineering Education</t>
  </si>
  <si>
    <t>Requirements Elicitation; Interviews; REET; Peer review; Role playing; Self-assessment;</t>
  </si>
  <si>
    <t>Ferrari, A.; Spoletini, P.; Bano, M.; Zowghi, D.</t>
  </si>
  <si>
    <t>Marutschke, D.; Kryssanov, V.; Brockmann, P.</t>
  </si>
  <si>
    <t>Marques, P.; Silva, M.; Gusmão, C.; Castro, D.; Schots, M.</t>
  </si>
  <si>
    <t>Simonette, M.; Magalhães, M.; Spina, E.</t>
  </si>
  <si>
    <t>Laiq, M.; Dieste, O.</t>
  </si>
  <si>
    <t>García, I.; Pacheco, C.; León, A.; Calvo-Manzano, J.</t>
  </si>
  <si>
    <t>Ibrahim, Z.; Soo, M. C.; Soo, M. T.; Aris, H.</t>
  </si>
  <si>
    <t>Heimbürger, A.; Isomöttönen, V.</t>
  </si>
  <si>
    <t>Ochoa, O.; Babbit, A.</t>
  </si>
  <si>
    <t>Kurkovsky, S.; Ludi, S.; Clark, L.</t>
  </si>
  <si>
    <t>Zainuddin, F.; Arshah, R.; Mohamad, R.</t>
  </si>
  <si>
    <t>Méndez, D.; Franch, X.; Seyff, N.; Felderer, M.; Glinz, M.; Kalinowski, M.; Volgelsang, A.; Wagner, S.; Bühne, S.; Lauenroth, K.</t>
  </si>
  <si>
    <t>Ferreira, V.; Canedo, E.</t>
  </si>
  <si>
    <t>Garcia, I.; Pacheco, C.; León, A.; Calvo‐Manzano, J.</t>
  </si>
  <si>
    <t>Paschoal, L.; de Oliveira, M.; Chicon, P.</t>
  </si>
  <si>
    <t>System View of Requirements Engineering for IT Professionals</t>
  </si>
  <si>
    <t>alumni</t>
  </si>
  <si>
    <t>industry practitioners</t>
  </si>
  <si>
    <t>safety</t>
  </si>
  <si>
    <t>introspection</t>
  </si>
  <si>
    <t>time management, collaboration</t>
  </si>
  <si>
    <t>time/project/process management</t>
  </si>
  <si>
    <t>comprehension, introspection</t>
  </si>
  <si>
    <t>visual literacy</t>
  </si>
  <si>
    <t>safety / security</t>
  </si>
  <si>
    <t>ELELTECH</t>
  </si>
  <si>
    <t>ASEE</t>
  </si>
  <si>
    <t>SCCC</t>
  </si>
  <si>
    <t>IC3e</t>
  </si>
  <si>
    <t>CISTI</t>
  </si>
  <si>
    <t>HIS</t>
  </si>
  <si>
    <t>SBSC</t>
  </si>
  <si>
    <t>Intl J of Engineering Education</t>
  </si>
  <si>
    <t>ICAST</t>
  </si>
  <si>
    <t>ER</t>
  </si>
  <si>
    <t>iSTAR</t>
  </si>
  <si>
    <t>RET</t>
  </si>
  <si>
    <t>requirements engineering education; KAOS; role-play training</t>
  </si>
  <si>
    <t>Author Keywords</t>
  </si>
  <si>
    <t>Global Software Development Training</t>
  </si>
  <si>
    <t>active/collaborative approach; teaching; requirements engineering course; software engineering curriculum; masters degree; Monmouth University; software quality; lectures; computer laboratory; student participation; participatory learning; concept reinforcement; requirements elicitation; standard requirement documents; expertise sharing; object-oriented analysis</t>
  </si>
  <si>
    <t>Requirements engineering; Requirements engineering education; Integrated view; requirements engineering education problems</t>
  </si>
  <si>
    <t>software project ,</t>
  </si>
  <si>
    <t>requirements engineering education ,</t>
  </si>
  <si>
    <t>course projects design</t>
  </si>
  <si>
    <t>Logic Module; State Transition Diagram; Functional Decomposition; Automatic Teller Machine; Modular Decomposition </t>
  </si>
  <si>
    <t xml:space="preserve">Offshore Software Development; Distributed and Global Software Development; Software Engineering Education; Development Tools; Collaborative Software Development; Requirements Engineering; Traceability </t>
  </si>
  <si>
    <t>Operating System; Artificial Intelligence; Requirement Engineering; Educational Dilemma</t>
  </si>
  <si>
    <t>Requirement Engineering; System User; Requirement Engineer; Exploratory Phase; Elaboration Phase </t>
  </si>
  <si>
    <t>Software engineering; Computer industry; requirements engineering; software engineering;
Software testing; Certification; computer science education; Continuing education; CSDP
certification; educational courses; Engineering management; first-level academic degree; industrial
training; Management training; management training course; Programming profession; Project
management; requirements engineering and management; software developers; Software
development management; software development professionals</t>
  </si>
  <si>
    <t>Requirements engineering Education ; Simulation</t>
  </si>
  <si>
    <t>academic needs; industrial needs; RE courses; software project; requirements engineering education; China; course materials selection; course projects design</t>
  </si>
  <si>
    <t>business analysis; business requirements; requirements models; Problem PyramidTM tool; educators; critical requirements concepts</t>
  </si>
  <si>
    <t>RE courses ;</t>
  </si>
  <si>
    <t>software requirements engineering; users; stakeholders; education; business management; IT management levels; real world goals; requirements specification</t>
  </si>
  <si>
    <t>course materials selection ;</t>
  </si>
  <si>
    <t>contextual requirement; software enterprise; requirements engineering education; multiyear software engineering project based course; contextual learning; accelerated learning; iterative pedagogical pattern</t>
  </si>
  <si>
    <t>Software systems; systems analysis; software system; Organizations; Education; computer science education; educational courses; Interviews; teaching; requirements engineering course; bachelor project; follow-up implementation project; graduate students; Handover; heterogeneous stakeholders; NGO; nongovernmental organization; organisational aspects; Seminars</t>
  </si>
  <si>
    <t>responsibility distribution; leveraging knowledge; high quality requirement; software development competition; educational background; requirements coaching; reinforced requirements auditing cycles; distributed software development projects</t>
  </si>
  <si>
    <t>Requirements; Feedback; Validation; Testing; Analysis; Conceptual modelling quality; Prototyping; Technology-enhanced learning</t>
  </si>
  <si>
    <t>requirements engineering training games; game-based learning theory; skills-targeted games</t>
  </si>
  <si>
    <t>Higher education; Competence-oriented didactics; Requirements engineering education; Student learning</t>
  </si>
  <si>
    <t>requirements analysis education; competitive advantage; systems development; life insurance industry; e-learning</t>
  </si>
  <si>
    <t>Software engineering; Gamification; Active learning; Educational game; Serious game</t>
  </si>
  <si>
    <t>Natural language; Education; Use case; Systems analysis; Readability</t>
  </si>
  <si>
    <t>Software quality; Quality assurance; Evaluation; IT education; Conceptual modelling; Learning effectiveness</t>
  </si>
  <si>
    <t>industrial case studies; graduate requirements engineering courses; student motivation; university education; software engineering instructs; method competence; hands-on experience; learning content; experience-oriented instruction; lecture-oriented instruction; lecture-accompanying assignments; graduate students; instructed theoretical material</t>
  </si>
  <si>
    <t>computer science degree program; software engineering education; Unified Modelling Language; software design; requirement analysis; formal methods;data flow diagrams; teaching; undergraduate students; notational semantics; graphical design representation</t>
  </si>
  <si>
    <t>accessibility requirements; external stakeholder utilization; undergraduate requirements engineering course; undergraduate software engineering courses; team projects; requirements engineering process; knowledge acquisition</t>
  </si>
  <si>
    <t>Requirements engineering; Higher education; Best Practice; Customer involvement; Goals; Intended learning outcomes</t>
  </si>
  <si>
    <t>requirements engineering; requirements discovery; teaching; software development project</t>
  </si>
  <si>
    <t>best practice-oriented process improvement; requirements engineering; Fraunhofer IESE ReqMan approach; small and medium sized enterprises; SME</t>
  </si>
  <si>
    <t>Traceability; Software engineering education; Requirements engineering; Collaborative software development; Development tools; Distributed and global software development; Offshore software development</t>
  </si>
  <si>
    <t>requirements understandability; teacher; software development; decision making; information sources; requirements specification; software engineering</t>
  </si>
  <si>
    <t>classroom misfortunes; error checking; in-class discussion; introductory programming courses; learning experiences; mistakes in programming assignments; planning error checking; programming assignments; requirements engineering</t>
  </si>
  <si>
    <t>Education; Pedagogy; Requirements elicitation; Experimental design</t>
  </si>
  <si>
    <t>requirement engineering education; requirement engineering training; pedagogical paradigm; teaching; requirement engineering principle learning</t>
  </si>
  <si>
    <t>Requirements engineering; Engineers' education; Requirements engineering map; Role-playing
workshop</t>
  </si>
  <si>
    <t>Education; Learning Experiential Pedagogy</t>
  </si>
  <si>
    <t>Requirements engineering; Education; Software requirements; Systematic mapping study</t>
  </si>
  <si>
    <t>classified requirements; experimental software engineering; inspection; review; topic; topic
landscape</t>
  </si>
  <si>
    <t>requirements engineering; Graduate Certificate; Graduate Diploma; lecturing method; role-playing; peer-assessment; group work environment; online support tool; ambitious teaching method; requirements engineering course; information technology</t>
  </si>
  <si>
    <t>security requirements engineering; software systems; software engineering education; software engineering curriculum; security measures; graduate students; software development projects</t>
  </si>
  <si>
    <t>UML specifications consistency teaching;data model; functional model; process model</t>
  </si>
  <si>
    <t>teaching; oral communication techniques; student-student role play; software development; problem analysis; requirements engineering; university education programmes; graduate course; Modeling of Information Systems; NTNU; system analysts; customers; peer assessment; post-task survey</t>
  </si>
  <si>
    <t>teaching requirements analysis; student collaboration; systems analysis; software engineers; undergraduate software engineering courses; software product development; software quality assurance team; formal technical reviews</t>
  </si>
  <si>
    <t>Software engineering education; Requirements engineering; Case-based learning; Experience report; Exploratory pilot study; Teaching methodology</t>
  </si>
  <si>
    <t>requirements engineering; systems analysis; Software; Organizations; computer science education;
educational courses; Industries; Interviews; teaching; Engineering education; requirements
engineering education; Observers; authentic stakeholder interactions; authentic stakeholder
meetings; authentic stakeholders; course alumni; industry cooperation; product line; scalable
course setting; software companies; software start-up; sports club management applications;
stakeholder meeting</t>
  </si>
  <si>
    <t>teaching requirements skills; physical engineering project; system engineering master lectures; requirement engineering</t>
  </si>
  <si>
    <t>security requirements engineering; SQUARE method; Carnegie Mellon University; learning system; higher education classroom application; comprehensive teaching model</t>
  </si>
  <si>
    <t>requirements engineering education; teaching; systems design</t>
  </si>
  <si>
    <t>Education; Teaching; Pedagogy; Requirements Engineering; Agile</t>
  </si>
  <si>
    <t>Requirements engineering; IStar; ERi∗c method; Game based learning</t>
  </si>
  <si>
    <t>Requirements engineering; Education; Learning; Experiential simulations; Interview; Virtual reality</t>
  </si>
  <si>
    <t>formal specification; Software engineering; Educational institutions; requirements engineering; Writing; computer science education; educational courses; case study-based education; computer aided instruction; Conferences; course design; industrial RE practice; Industries; Interviews; software engineering curriculum; teaching style</t>
  </si>
  <si>
    <t>business process models; requirements engineering; software system quality; university students; Coburg University of Applied Sciences; teaching requirements; workflow application; abstract concept</t>
  </si>
  <si>
    <t>requirements engineering; Software engineering education; Collaborative learning; Virtual teams;
Wiki</t>
  </si>
  <si>
    <t>disillusioned; business analysis lifecycle; business analyst; barriers; training; requirements engineer</t>
  </si>
  <si>
    <t>Software systems; Software engineering; Prototypes; formal verification; systems analysis;
software system; Education; computer science education; educational courses; Companies;
plausible motivations; realistic course design; requirement validation; requirements engineering
course; Requirements Engineering Education; Requirements Engineering Training; Stakeholder
Motivation; virtual stakeholders</t>
  </si>
  <si>
    <t>methods and models; software engineering education and training; project-based learning; problem-based learning; industry-oriented teaching; industrial case example; requriements engineering education</t>
  </si>
  <si>
    <t>elicitaion</t>
  </si>
  <si>
    <t>motivation, satisfaction</t>
  </si>
  <si>
    <t>requirements transformation framework</t>
  </si>
  <si>
    <t>Count of Title</t>
  </si>
  <si>
    <t>Row Labels</t>
  </si>
  <si>
    <t>(blank)</t>
  </si>
  <si>
    <t>Grand Total</t>
  </si>
  <si>
    <t>Raising Awareness for Integrated RE Processes</t>
  </si>
  <si>
    <t>Teaching Requirements Quality</t>
  </si>
  <si>
    <t>V&amp;V / quality assurance</t>
  </si>
  <si>
    <t>unknown / not mentioned</t>
  </si>
  <si>
    <t>teamwork / collaboration / social intera.</t>
  </si>
  <si>
    <t>none mentioned</t>
  </si>
  <si>
    <t>Learning Outcome</t>
  </si>
  <si>
    <t>Educational Approach</t>
  </si>
  <si>
    <t>Industry Readiness</t>
  </si>
  <si>
    <t>collaboration-based</t>
  </si>
  <si>
    <t>student factor and student-centric?</t>
  </si>
  <si>
    <t>softskill and student-centric?</t>
  </si>
  <si>
    <t>within Ouhbi et al. time frame:</t>
  </si>
  <si>
    <t>missed in Ouhbi</t>
  </si>
  <si>
    <t>missed in Ouhbi et al. 2012</t>
  </si>
  <si>
    <t>low:</t>
  </si>
  <si>
    <t>individual:</t>
  </si>
  <si>
    <t>collaborative:</t>
  </si>
  <si>
    <t>total</t>
  </si>
  <si>
    <t>Year</t>
  </si>
  <si>
    <t>Type</t>
  </si>
  <si>
    <t>Evaluate</t>
  </si>
  <si>
    <t>Proposal</t>
  </si>
  <si>
    <t>Validation</t>
  </si>
  <si>
    <t>Philosophy</t>
  </si>
  <si>
    <t>Opinion</t>
  </si>
  <si>
    <t>Experience</t>
  </si>
  <si>
    <t>NO</t>
  </si>
  <si>
    <t>Total</t>
  </si>
  <si>
    <t>sum</t>
  </si>
  <si>
    <t>Unknown</t>
  </si>
  <si>
    <t>Undergrad</t>
  </si>
  <si>
    <t>Grad</t>
  </si>
  <si>
    <t>Postgrad</t>
  </si>
  <si>
    <t>Industry</t>
  </si>
  <si>
    <t>Sum</t>
  </si>
  <si>
    <t>Pre-College</t>
  </si>
  <si>
    <t>ambiguous assignments</t>
  </si>
  <si>
    <t>curriculum study</t>
  </si>
  <si>
    <t>adaptability to prof. envs.</t>
  </si>
  <si>
    <t>Adaptability to Professional Environments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</si>
</sst>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0" fillId="0" borderId="1" xfId="0" applyBorder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0" fillId="0" borderId="0" xfId="0" applyFont="1" applyFill="1"/>
    <xf numFmtId="0" fontId="0" fillId="0" borderId="0" xfId="0" applyFont="1"/>
    <xf numFmtId="0" fontId="0" fillId="0" borderId="0" xfId="0" applyBorder="1"/>
    <xf numFmtId="0" fontId="0" fillId="0" borderId="1" xfId="0" applyFill="1" applyBorder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0" fillId="0" borderId="2" xfId="0" applyFill="1" applyBorder="1"/>
    <xf numFmtId="0" fontId="0" fillId="0" borderId="0" xfId="0" applyFill="1" applyAlignme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 applyFill="1" applyBorder="1"/>
    <xf numFmtId="0" fontId="0" fillId="0" borderId="0" xfId="0" applyFill="1" applyAlignment="1">
      <alignment horizontal="left"/>
    </xf>
    <xf numFmtId="10" fontId="0" fillId="0" borderId="0" xfId="0" applyNumberFormat="1" applyFill="1"/>
    <xf numFmtId="0" fontId="4" fillId="0" borderId="0" xfId="0" applyFont="1" applyFill="1" applyBorder="1"/>
    <xf numFmtId="1" fontId="4" fillId="0" borderId="0" xfId="0" applyNumberFormat="1" applyFont="1" applyFill="1"/>
    <xf numFmtId="1" fontId="4" fillId="0" borderId="0" xfId="0" applyNumberFormat="1" applyFont="1" applyFill="1" applyBorder="1"/>
    <xf numFmtId="1" fontId="0" fillId="0" borderId="0" xfId="0" applyNumberFormat="1" applyFill="1"/>
    <xf numFmtId="1" fontId="0" fillId="0" borderId="1" xfId="0" applyNumberForma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3" xfId="0" applyFont="1" applyFill="1" applyBorder="1"/>
    <xf numFmtId="0" fontId="5" fillId="0" borderId="0" xfId="1"/>
    <xf numFmtId="0" fontId="5" fillId="0" borderId="0" xfId="1" applyAlignment="1">
      <alignment horizontal="left"/>
    </xf>
    <xf numFmtId="0" fontId="6" fillId="0" borderId="0" xfId="1" applyFont="1"/>
  </cellXfs>
  <cellStyles count="2">
    <cellStyle name="Normal" xfId="0" builtinId="0"/>
    <cellStyle name="Normal 2" xfId="1" xr:uid="{911ADAB4-A79A-483C-A3AF-6AFE09DA7272}"/>
  </cellStyles>
  <dxfs count="61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 years'!$E$3:$E$26</c:f>
              <c:numCache>
                <c:formatCode>General</c:formatCode>
                <c:ptCount val="24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 years'!$F$3:$F$26</c:f>
              <c:numCache>
                <c:formatCode>General</c:formatCode>
                <c:ptCount val="2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14</c:v>
                </c:pt>
                <c:pt idx="20">
                  <c:v>17</c:v>
                </c:pt>
                <c:pt idx="21">
                  <c:v>12</c:v>
                </c:pt>
                <c:pt idx="2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7-4CD3-B79D-A9BA18E72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790912"/>
        <c:axId val="169795904"/>
      </c:barChart>
      <c:catAx>
        <c:axId val="16979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795904"/>
        <c:crosses val="autoZero"/>
        <c:auto val="1"/>
        <c:lblAlgn val="ctr"/>
        <c:lblOffset val="100"/>
        <c:noMultiLvlLbl val="0"/>
      </c:catAx>
      <c:valAx>
        <c:axId val="16979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79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'(5) learning outcomes'!$D$198:$D$206</c:f>
              <c:strCache>
                <c:ptCount val="9"/>
                <c:pt idx="0">
                  <c:v>elicitation</c:v>
                </c:pt>
                <c:pt idx="1">
                  <c:v>modeling / process modeling</c:v>
                </c:pt>
                <c:pt idx="2">
                  <c:v>whole process</c:v>
                </c:pt>
                <c:pt idx="3">
                  <c:v>V&amp;V / quality assurance</c:v>
                </c:pt>
                <c:pt idx="4">
                  <c:v>time/project/process management</c:v>
                </c:pt>
                <c:pt idx="5">
                  <c:v>documentation</c:v>
                </c:pt>
                <c:pt idx="6">
                  <c:v>formal methods / formal modeling</c:v>
                </c:pt>
                <c:pt idx="7">
                  <c:v>safety / security</c:v>
                </c:pt>
                <c:pt idx="8">
                  <c:v>tracing</c:v>
                </c:pt>
              </c:strCache>
            </c:strRef>
          </c:cat>
          <c:val>
            <c:numRef>
              <c:f>'(5) learning outcomes'!$E$198:$E$206</c:f>
              <c:numCache>
                <c:formatCode>General</c:formatCode>
                <c:ptCount val="9"/>
                <c:pt idx="0">
                  <c:v>28</c:v>
                </c:pt>
                <c:pt idx="1">
                  <c:v>21</c:v>
                </c:pt>
                <c:pt idx="2">
                  <c:v>11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B-4A3A-BA3F-5D2C00697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0236367"/>
        <c:axId val="1420229711"/>
      </c:barChart>
      <c:catAx>
        <c:axId val="14202363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229711"/>
        <c:crosses val="autoZero"/>
        <c:auto val="1"/>
        <c:lblAlgn val="ctr"/>
        <c:lblOffset val="100"/>
        <c:noMultiLvlLbl val="0"/>
      </c:catAx>
      <c:valAx>
        <c:axId val="142022971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23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'(5) learning outcomes'!$D$225:$D$229</c:f>
              <c:strCache>
                <c:ptCount val="5"/>
                <c:pt idx="0">
                  <c:v>motivation / enthusiasm</c:v>
                </c:pt>
                <c:pt idx="1">
                  <c:v>understanding / comprehension</c:v>
                </c:pt>
                <c:pt idx="2">
                  <c:v>retention / learning</c:v>
                </c:pt>
                <c:pt idx="3">
                  <c:v>engagement / interest</c:v>
                </c:pt>
                <c:pt idx="4">
                  <c:v>others</c:v>
                </c:pt>
              </c:strCache>
            </c:strRef>
          </c:cat>
          <c:val>
            <c:numRef>
              <c:f>'(5) learning outcomes'!$E$225:$E$229</c:f>
              <c:numCache>
                <c:formatCode>General</c:formatCode>
                <c:ptCount val="5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F-441A-8866-8719FC070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0329551"/>
        <c:axId val="1420320815"/>
      </c:barChart>
      <c:catAx>
        <c:axId val="142032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320815"/>
        <c:crosses val="autoZero"/>
        <c:auto val="1"/>
        <c:lblAlgn val="ctr"/>
        <c:lblOffset val="100"/>
        <c:noMultiLvlLbl val="0"/>
      </c:catAx>
      <c:valAx>
        <c:axId val="142032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329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'(5) learning outcomes'!$D$244:$D$254</c:f>
              <c:strCache>
                <c:ptCount val="11"/>
                <c:pt idx="0">
                  <c:v>teamwork / collaboration / social intera.</c:v>
                </c:pt>
                <c:pt idx="1">
                  <c:v>interviewing</c:v>
                </c:pt>
                <c:pt idx="2">
                  <c:v>customer interaction / client orientation</c:v>
                </c:pt>
                <c:pt idx="3">
                  <c:v>communication</c:v>
                </c:pt>
                <c:pt idx="4">
                  <c:v>"non-technical" skills</c:v>
                </c:pt>
                <c:pt idx="5">
                  <c:v>domain familiarity</c:v>
                </c:pt>
                <c:pt idx="6">
                  <c:v>change / project management</c:v>
                </c:pt>
                <c:pt idx="7">
                  <c:v>business skills</c:v>
                </c:pt>
                <c:pt idx="8">
                  <c:v>social wisdom</c:v>
                </c:pt>
                <c:pt idx="9">
                  <c:v>agile</c:v>
                </c:pt>
                <c:pt idx="10">
                  <c:v>others</c:v>
                </c:pt>
              </c:strCache>
            </c:strRef>
          </c:cat>
          <c:val>
            <c:numRef>
              <c:f>'(5) learning outcomes'!$E$244:$E$254</c:f>
              <c:numCache>
                <c:formatCode>General</c:formatCode>
                <c:ptCount val="11"/>
                <c:pt idx="0">
                  <c:v>15</c:v>
                </c:pt>
                <c:pt idx="1">
                  <c:v>12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F-4BEA-9082-6C47FC0C3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0307919"/>
        <c:axId val="1420288367"/>
      </c:barChart>
      <c:catAx>
        <c:axId val="14203079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288367"/>
        <c:crosses val="autoZero"/>
        <c:auto val="1"/>
        <c:lblAlgn val="ctr"/>
        <c:lblOffset val="100"/>
        <c:noMultiLvlLbl val="0"/>
      </c:catAx>
      <c:valAx>
        <c:axId val="142028836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30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'(5) learning outcomes'!$F$267</c:f>
              <c:strCache>
                <c:ptCount val="1"/>
                <c:pt idx="0">
                  <c:v>Learning Outcome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3.6383382724440402E-2"/>
                      <c:h val="3.8536611185695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CADA-4465-A337-BB2B5C563A1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DD-416E-8FF1-62E80F4C05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DD-416E-8FF1-62E80F4C05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7B-46D4-AFC8-8D66B6D57F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DA-4465-A337-BB2B5C563A1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DA-4465-A337-BB2B5C563A1A}"/>
                </c:ext>
              </c:extLst>
            </c:dLbl>
            <c:dLbl>
              <c:idx val="8"/>
              <c:layout>
                <c:manualLayout>
                  <c:x val="0"/>
                  <c:y val="4.88886964137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DA-4465-A337-BB2B5C563A1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DA-4465-A337-BB2B5C563A1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7B-46D4-AFC8-8D66B6D57F9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DA-4465-A337-BB2B5C563A1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7B-46D4-AFC8-8D66B6D57F9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DA-4465-A337-BB2B5C563A1A}"/>
                </c:ext>
              </c:extLst>
            </c:dLbl>
            <c:dLbl>
              <c:idx val="16"/>
              <c:layout>
                <c:manualLayout>
                  <c:x val="0"/>
                  <c:y val="7.3827365653572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DA-4465-A337-BB2B5C563A1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DD-416E-8FF1-62E80F4C05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'(5) learning outcomes'!$E$268:$E$286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'(5) learning outcomes'!$F$268:$F$286</c:f>
              <c:numCache>
                <c:formatCode>General</c:formatCode>
                <c:ptCount val="1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D-416E-8FF1-62E80F4C05F0}"/>
            </c:ext>
          </c:extLst>
        </c:ser>
        <c:ser>
          <c:idx val="1"/>
          <c:order val="1"/>
          <c:tx>
            <c:strRef>
              <c:f>'(5) learning outcomes'!$G$267</c:f>
              <c:strCache>
                <c:ptCount val="1"/>
                <c:pt idx="0">
                  <c:v>Educational Approach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DD-416E-8FF1-62E80F4C05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DA-4465-A337-BB2B5C563A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DD-416E-8FF1-62E80F4C05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DA-4465-A337-BB2B5C563A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DD-416E-8FF1-62E80F4C05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7B-46D4-AFC8-8D66B6D57F93}"/>
                </c:ext>
              </c:extLst>
            </c:dLbl>
            <c:dLbl>
              <c:idx val="6"/>
              <c:layout>
                <c:manualLayout>
                  <c:x val="-3.0181253876627591E-3"/>
                  <c:y val="-1.95554785654825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DA-4465-A337-BB2B5C563A1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DA-4465-A337-BB2B5C563A1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DA-4465-A337-BB2B5C563A1A}"/>
                </c:ext>
              </c:extLst>
            </c:dLbl>
            <c:dLbl>
              <c:idx val="12"/>
              <c:layout>
                <c:manualLayout>
                  <c:x val="0"/>
                  <c:y val="-9.843648753809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DA-4465-A337-BB2B5C563A1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DA-4465-A337-BB2B5C563A1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DA-4465-A337-BB2B5C563A1A}"/>
                </c:ext>
              </c:extLst>
            </c:dLbl>
            <c:dLbl>
              <c:idx val="15"/>
              <c:layout>
                <c:manualLayout>
                  <c:x val="-9.0543761629882768E-3"/>
                  <c:y val="-1.71110437447971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DA-4465-A337-BB2B5C563A1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DA-4465-A337-BB2B5C563A1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DD-416E-8FF1-62E80F4C05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'(5) learning outcomes'!$G$268:$G$286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DD-416E-8FF1-62E80F4C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6113568"/>
        <c:axId val="1136114400"/>
      </c:barChart>
      <c:catAx>
        <c:axId val="1136113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114400"/>
        <c:crosses val="autoZero"/>
        <c:auto val="1"/>
        <c:lblAlgn val="ctr"/>
        <c:lblOffset val="100"/>
        <c:noMultiLvlLbl val="0"/>
      </c:catAx>
      <c:valAx>
        <c:axId val="1136114400"/>
        <c:scaling>
          <c:orientation val="minMax"/>
          <c:max val="6.5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1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B8-4EFB-B8AD-255AC8EA534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BB8-4EFB-B8AD-255AC8EA534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B8-4EFB-B8AD-255AC8EA534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BB8-4EFB-B8AD-255AC8EA534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B8-4EFB-B8AD-255AC8EA534D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BB8-4EFB-B8AD-255AC8EA534D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B8-4EFB-B8AD-255AC8EA534D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BB8-4EFB-B8AD-255AC8EA534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DBA2E3D-0369-8C4A-BF05-D01E063229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BB8-4EFB-B8AD-255AC8EA534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63A9969-5505-034E-AAF5-492FEE91A0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BB8-4EFB-B8AD-255AC8EA534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30AAFAC-6905-2948-AF95-3421743E49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BB8-4EFB-B8AD-255AC8EA534D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DF4F5FF-366F-4642-814D-356063296E7C}" type="CELLRANGE">
                      <a:rPr lang="en-US"/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BB8-4EFB-B8AD-255AC8EA534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0D4B0DE-DEA4-A949-95ED-D96DD8CEC4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BB8-4EFB-B8AD-255AC8EA534D}"/>
                </c:ext>
              </c:extLst>
            </c:dLbl>
            <c:dLbl>
              <c:idx val="5"/>
              <c:layout>
                <c:manualLayout>
                  <c:x val="8.4718883823732577E-2"/>
                  <c:y val="0.108761488425986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CE65F95-41E5-4689-93A3-15B3D444233B}" type="CELLRANGE">
                      <a:rPr lang="en-US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BB8-4EFB-B8AD-255AC8EA534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2AA28B5-90ED-6247-AB81-C7FB715204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BB8-4EFB-B8AD-255AC8EA534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A592B54-0874-884F-9E87-C79CAA8197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BB8-4EFB-B8AD-255AC8EA534D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'(5) learning outcomes'!$D$243:$D$250</c:f>
              <c:strCache>
                <c:ptCount val="8"/>
                <c:pt idx="0">
                  <c:v>others</c:v>
                </c:pt>
                <c:pt idx="1">
                  <c:v>teamwork / collaboration / social intera.</c:v>
                </c:pt>
                <c:pt idx="2">
                  <c:v>interviewing</c:v>
                </c:pt>
                <c:pt idx="3">
                  <c:v>customer interaction / client orientation</c:v>
                </c:pt>
                <c:pt idx="4">
                  <c:v>communication</c:v>
                </c:pt>
                <c:pt idx="5">
                  <c:v>"non-technical" skills</c:v>
                </c:pt>
                <c:pt idx="6">
                  <c:v>domain familiarity</c:v>
                </c:pt>
                <c:pt idx="7">
                  <c:v>change / project management</c:v>
                </c:pt>
              </c:strCache>
            </c:strRef>
          </c:cat>
          <c:val>
            <c:numRef>
              <c:f>'(5) learning outcomes'!$E$243:$E$250</c:f>
              <c:numCache>
                <c:formatCode>General</c:formatCode>
                <c:ptCount val="8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'(5) learning outcomes'!$G$243:$G$250</c15:f>
                <c15:dlblRangeCache>
                  <c:ptCount val="8"/>
                  <c:pt idx="0">
                    <c:v>12 (24.49%)</c:v>
                  </c:pt>
                  <c:pt idx="1">
                    <c:v>15 (30.61%)</c:v>
                  </c:pt>
                  <c:pt idx="2">
                    <c:v>12 (24.49%)</c:v>
                  </c:pt>
                  <c:pt idx="3">
                    <c:v>8 (16.33%)</c:v>
                  </c:pt>
                  <c:pt idx="4">
                    <c:v>8 (16.33%)</c:v>
                  </c:pt>
                  <c:pt idx="5">
                    <c:v>5 (10.2%)</c:v>
                  </c:pt>
                  <c:pt idx="6">
                    <c:v>3 (6.12%)</c:v>
                  </c:pt>
                  <c:pt idx="7">
                    <c:v>3 (6.12%)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BB8-4EFB-B8AD-255AC8EA5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412419960580894"/>
          <c:y val="0.26702479624257497"/>
          <c:w val="0.44587580039419106"/>
          <c:h val="0.7019564166321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'(2) research methods'!$C$164:$C$169</c:f>
              <c:strCache>
                <c:ptCount val="6"/>
                <c:pt idx="0">
                  <c:v>solution proposal</c:v>
                </c:pt>
                <c:pt idx="1">
                  <c:v>experience report</c:v>
                </c:pt>
                <c:pt idx="2">
                  <c:v>evaluation research</c:v>
                </c:pt>
                <c:pt idx="3">
                  <c:v>validation research</c:v>
                </c:pt>
                <c:pt idx="4">
                  <c:v>philosophical paper</c:v>
                </c:pt>
                <c:pt idx="5">
                  <c:v>opinion paper</c:v>
                </c:pt>
              </c:strCache>
            </c:strRef>
          </c:cat>
          <c:val>
            <c:numRef>
              <c:f>'(2) research methods'!$D$164:$D$169</c:f>
              <c:numCache>
                <c:formatCode>General</c:formatCode>
                <c:ptCount val="6"/>
                <c:pt idx="0">
                  <c:v>69</c:v>
                </c:pt>
                <c:pt idx="1">
                  <c:v>39</c:v>
                </c:pt>
                <c:pt idx="2">
                  <c:v>18</c:v>
                </c:pt>
                <c:pt idx="3">
                  <c:v>15</c:v>
                </c:pt>
                <c:pt idx="4">
                  <c:v>9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B-406E-8B3A-734FD17D6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6043935"/>
        <c:axId val="1186975727"/>
      </c:barChart>
      <c:catAx>
        <c:axId val="1186043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975727"/>
        <c:crosses val="autoZero"/>
        <c:auto val="1"/>
        <c:lblAlgn val="ctr"/>
        <c:lblOffset val="100"/>
        <c:noMultiLvlLbl val="0"/>
      </c:catAx>
      <c:valAx>
        <c:axId val="1186975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04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Evaluation Research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A4-4C02-B9C9-532A7C681BAA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A4-4C02-B9C9-532A7C681BAA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A4-4C02-B9C9-532A7C681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(2)'!$D$2:$D$24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(2)'!$E$2:$E$24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A4-4C02-B9C9-532A7C681BAA}"/>
            </c:ext>
          </c:extLst>
        </c:ser>
        <c:ser>
          <c:idx val="1"/>
          <c:order val="1"/>
          <c:tx>
            <c:v>Solution Proposal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A4-4C02-B9C9-532A7C681B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A4-4C02-B9C9-532A7C681BA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A4-4C02-B9C9-532A7C681BA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A4-4C02-B9C9-532A7C681B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A4-4C02-B9C9-532A7C681B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A4-4C02-B9C9-532A7C681B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A4-4C02-B9C9-532A7C681BA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A4-4C02-B9C9-532A7C681BA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A4-4C02-B9C9-532A7C681BA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A4-4C02-B9C9-532A7C681BA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A4-4C02-B9C9-532A7C681BA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A4-4C02-B9C9-532A7C681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(2)'!$D$2:$D$24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(2)'!$F$2:$F$24</c:f>
              <c:numCache>
                <c:formatCode>General</c:formatCode>
                <c:ptCount val="23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9</c:v>
                </c:pt>
                <c:pt idx="20">
                  <c:v>9</c:v>
                </c:pt>
                <c:pt idx="21">
                  <c:v>3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A4-4C02-B9C9-532A7C681BAA}"/>
            </c:ext>
          </c:extLst>
        </c:ser>
        <c:ser>
          <c:idx val="2"/>
          <c:order val="2"/>
          <c:tx>
            <c:v>Validation Research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A4-4C02-B9C9-532A7C681BAA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A4-4C02-B9C9-532A7C681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(2)'!$D$2:$D$24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(2)'!$G$2:$G$24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EA4-4C02-B9C9-532A7C681BAA}"/>
            </c:ext>
          </c:extLst>
        </c:ser>
        <c:ser>
          <c:idx val="3"/>
          <c:order val="3"/>
          <c:tx>
            <c:v>Philosophical Paper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'(1) x (2)'!$D$2:$D$24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(2)'!$H$2:$H$24</c:f>
              <c:numCache>
                <c:formatCode>General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EA4-4C02-B9C9-532A7C681BAA}"/>
            </c:ext>
          </c:extLst>
        </c:ser>
        <c:ser>
          <c:idx val="4"/>
          <c:order val="4"/>
          <c:tx>
            <c:v>Opinion Paper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'(1) x (2)'!$D$2:$D$24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(2)'!$I$2:$I$24</c:f>
              <c:numCache>
                <c:formatCode>General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EA4-4C02-B9C9-532A7C681BAA}"/>
            </c:ext>
          </c:extLst>
        </c:ser>
        <c:ser>
          <c:idx val="5"/>
          <c:order val="5"/>
          <c:tx>
            <c:v>Experience Report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A4-4C02-B9C9-532A7C681B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A4-4C02-B9C9-532A7C681B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A4-4C02-B9C9-532A7C681BAA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A4-4C02-B9C9-532A7C681BAA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A4-4C02-B9C9-532A7C681BAA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EA4-4C02-B9C9-532A7C681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(2)'!$D$2:$D$24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(2)'!$J$2:$J$24</c:f>
              <c:numCache>
                <c:formatCode>General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EA4-4C02-B9C9-532A7C68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743135"/>
        <c:axId val="1039744767"/>
      </c:barChart>
      <c:lineChart>
        <c:grouping val="standard"/>
        <c:varyColors val="0"/>
        <c:ser>
          <c:idx val="7"/>
          <c:order val="6"/>
          <c:tx>
            <c:strRef>
              <c:f>'(1) x (2)'!$L$1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2288353419604369E-2"/>
                  <c:y val="-6.6875699677325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2-499A-A7C0-7EEB5055D2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(2)'!$D$2:$D$24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(2)'!$L$2:$L$24</c:f>
              <c:numCache>
                <c:formatCode>General</c:formatCode>
                <c:ptCount val="23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14</c:v>
                </c:pt>
                <c:pt idx="20">
                  <c:v>17</c:v>
                </c:pt>
                <c:pt idx="21">
                  <c:v>12</c:v>
                </c:pt>
                <c:pt idx="2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EA4-4C02-B9C9-532A7C68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743135"/>
        <c:axId val="1039744767"/>
      </c:lineChart>
      <c:catAx>
        <c:axId val="103974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744767"/>
        <c:crosses val="autoZero"/>
        <c:auto val="1"/>
        <c:lblAlgn val="ctr"/>
        <c:lblOffset val="100"/>
        <c:noMultiLvlLbl val="0"/>
      </c:catAx>
      <c:valAx>
        <c:axId val="103974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7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3.1250000000000028E-3"/>
          <c:y val="0.93375339181968009"/>
          <c:w val="0.99570312500000002"/>
          <c:h val="5.3561618751144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'(3) learners'!$C$158:$C$165</c:f>
              <c:strCache>
                <c:ptCount val="8"/>
                <c:pt idx="0">
                  <c:v>pre-college</c:v>
                </c:pt>
                <c:pt idx="1">
                  <c:v>undergraduate</c:v>
                </c:pt>
                <c:pt idx="2">
                  <c:v>graduate</c:v>
                </c:pt>
                <c:pt idx="3">
                  <c:v>postgraduate</c:v>
                </c:pt>
                <c:pt idx="4">
                  <c:v>alumni</c:v>
                </c:pt>
                <c:pt idx="5">
                  <c:v>industry practitioners</c:v>
                </c:pt>
                <c:pt idx="6">
                  <c:v>unspecified students</c:v>
                </c:pt>
                <c:pt idx="7">
                  <c:v>unknown / not mentioned</c:v>
                </c:pt>
              </c:strCache>
            </c:strRef>
          </c:cat>
          <c:val>
            <c:numRef>
              <c:f>'(3) learners'!$D$158:$D$165</c:f>
              <c:numCache>
                <c:formatCode>General</c:formatCode>
                <c:ptCount val="8"/>
                <c:pt idx="0">
                  <c:v>1</c:v>
                </c:pt>
                <c:pt idx="1">
                  <c:v>44</c:v>
                </c:pt>
                <c:pt idx="2">
                  <c:v>21</c:v>
                </c:pt>
                <c:pt idx="3">
                  <c:v>3</c:v>
                </c:pt>
                <c:pt idx="4">
                  <c:v>1</c:v>
                </c:pt>
                <c:pt idx="5">
                  <c:v>17</c:v>
                </c:pt>
                <c:pt idx="6">
                  <c:v>52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6-4982-A1DB-8E58DF622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48356016"/>
        <c:axId val="748345568"/>
      </c:barChart>
      <c:catAx>
        <c:axId val="74835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345568"/>
        <c:crosses val="autoZero"/>
        <c:auto val="1"/>
        <c:lblAlgn val="ctr"/>
        <c:lblOffset val="100"/>
        <c:noMultiLvlLbl val="0"/>
      </c:catAx>
      <c:valAx>
        <c:axId val="74834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35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Unspecified Student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0D-4300-A8E0-8999FB62C4C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0D-4300-A8E0-8999FB62C4C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0D-4300-A8E0-8999FB62C4C7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0D-4300-A8E0-8999FB62C4C7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0D-4300-A8E0-8999FB62C4C7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0D-4300-A8E0-8999FB62C4C7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0D-4300-A8E0-8999FB62C4C7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0D-4300-A8E0-8999FB62C4C7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0D-4300-A8E0-8999FB62C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(3)'!$D$2:$D$24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(3)'!$E$2:$E$24</c:f>
              <c:numCache>
                <c:formatCode>General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0D-4300-A8E0-8999FB62C4C7}"/>
            </c:ext>
          </c:extLst>
        </c:ser>
        <c:ser>
          <c:idx val="1"/>
          <c:order val="1"/>
          <c:tx>
            <c:v>Undergraduate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0D-4300-A8E0-8999FB62C4C7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0D-4300-A8E0-8999FB62C4C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0D-4300-A8E0-8999FB62C4C7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0D-4300-A8E0-8999FB62C4C7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0D-4300-A8E0-8999FB62C4C7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0D-4300-A8E0-8999FB62C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(3)'!$D$2:$D$24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(3)'!$F$2:$F$24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D0D-4300-A8E0-8999FB62C4C7}"/>
            </c:ext>
          </c:extLst>
        </c:ser>
        <c:ser>
          <c:idx val="2"/>
          <c:order val="2"/>
          <c:tx>
            <c:v>Graduate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0D-4300-A8E0-8999FB62C4C7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0D-4300-A8E0-8999FB62C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(3)'!$D$2:$D$24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(3)'!$G$2:$G$24</c:f>
              <c:numCache>
                <c:formatCode>General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D0D-4300-A8E0-8999FB62C4C7}"/>
            </c:ext>
          </c:extLst>
        </c:ser>
        <c:ser>
          <c:idx val="3"/>
          <c:order val="3"/>
          <c:tx>
            <c:v>Postgraduate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'(1) x (3)'!$D$2:$D$24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(3)'!$H$2:$H$24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D0D-4300-A8E0-8999FB62C4C7}"/>
            </c:ext>
          </c:extLst>
        </c:ser>
        <c:ser>
          <c:idx val="4"/>
          <c:order val="4"/>
          <c:tx>
            <c:v>Industry Practitioners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'(1) x (3)'!$D$2:$D$24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(3)'!$I$2:$I$24</c:f>
              <c:numCache>
                <c:formatCode>General</c:formatCode>
                <c:ptCount val="2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D0D-4300-A8E0-8999FB62C4C7}"/>
            </c:ext>
          </c:extLst>
        </c:ser>
        <c:ser>
          <c:idx val="5"/>
          <c:order val="5"/>
          <c:tx>
            <c:v>Other / Unknown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D0D-4300-A8E0-8999FB62C4C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0D-4300-A8E0-8999FB62C4C7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D0D-4300-A8E0-8999FB62C4C7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0D-4300-A8E0-8999FB62C4C7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0D-4300-A8E0-8999FB62C4C7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D0D-4300-A8E0-8999FB62C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(3)'!$D$2:$D$24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(3)'!$J$2:$J$24</c:f>
              <c:numCache>
                <c:formatCode>General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0D-4300-A8E0-8999FB62C4C7}"/>
            </c:ext>
          </c:extLst>
        </c:ser>
        <c:ser>
          <c:idx val="6"/>
          <c:order val="6"/>
          <c:tx>
            <c:strRef>
              <c:f>'(1) x (3)'!$K$1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0D0D-4300-A8E0-8999FB62C4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'(1) x (3)'!$D$2:$D$24</c:f>
              <c:numCache>
                <c:formatCode>General</c:formatCode>
                <c:ptCount val="23"/>
                <c:pt idx="0">
                  <c:v>1988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</c:numCache>
            </c:numRef>
          </c:cat>
          <c:val>
            <c:numRef>
              <c:f>'(1) x (3)'!$K$2:$K$24</c:f>
              <c:numCache>
                <c:formatCode>General</c:formatCode>
                <c:ptCount val="23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14</c:v>
                </c:pt>
                <c:pt idx="20">
                  <c:v>17</c:v>
                </c:pt>
                <c:pt idx="21">
                  <c:v>12</c:v>
                </c:pt>
                <c:pt idx="2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D0D-4300-A8E0-8999FB62C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3373327"/>
        <c:axId val="1103387599"/>
      </c:barChart>
      <c:catAx>
        <c:axId val="110337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387599"/>
        <c:crosses val="autoZero"/>
        <c:auto val="1"/>
        <c:lblAlgn val="ctr"/>
        <c:lblOffset val="100"/>
        <c:noMultiLvlLbl val="0"/>
      </c:catAx>
      <c:valAx>
        <c:axId val="1103387599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37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'(4) educational approaches'!$C$1:$N$1</c:f>
              <c:strCache>
                <c:ptCount val="12"/>
                <c:pt idx="0">
                  <c:v>project-based</c:v>
                </c:pt>
                <c:pt idx="1">
                  <c:v>problem-based</c:v>
                </c:pt>
                <c:pt idx="2">
                  <c:v>inquiry-based</c:v>
                </c:pt>
                <c:pt idx="3">
                  <c:v>instructor-centric</c:v>
                </c:pt>
                <c:pt idx="4">
                  <c:v>technology-centric</c:v>
                </c:pt>
                <c:pt idx="5">
                  <c:v>industry-centric</c:v>
                </c:pt>
                <c:pt idx="6">
                  <c:v>method-centric</c:v>
                </c:pt>
                <c:pt idx="7">
                  <c:v>high vs. low stakes</c:v>
                </c:pt>
                <c:pt idx="8">
                  <c:v>collaborative vs. individual</c:v>
                </c:pt>
                <c:pt idx="9">
                  <c:v>other</c:v>
                </c:pt>
                <c:pt idx="10">
                  <c:v>none</c:v>
                </c:pt>
                <c:pt idx="11">
                  <c:v>pedagogy mentioned?</c:v>
                </c:pt>
              </c:strCache>
            </c:strRef>
          </c:cat>
          <c:val>
            <c:numRef>
              <c:f>'(4) educational approaches'!$C$154:$N$154</c:f>
              <c:numCache>
                <c:formatCode>General</c:formatCode>
                <c:ptCount val="12"/>
                <c:pt idx="0">
                  <c:v>13</c:v>
                </c:pt>
                <c:pt idx="1">
                  <c:v>9</c:v>
                </c:pt>
                <c:pt idx="2">
                  <c:v>20</c:v>
                </c:pt>
                <c:pt idx="3">
                  <c:v>13</c:v>
                </c:pt>
                <c:pt idx="4">
                  <c:v>27</c:v>
                </c:pt>
                <c:pt idx="5">
                  <c:v>32</c:v>
                </c:pt>
                <c:pt idx="6">
                  <c:v>47</c:v>
                </c:pt>
                <c:pt idx="7">
                  <c:v>33</c:v>
                </c:pt>
                <c:pt idx="8">
                  <c:v>41</c:v>
                </c:pt>
                <c:pt idx="9">
                  <c:v>15</c:v>
                </c:pt>
                <c:pt idx="10">
                  <c:v>22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7-43A8-9F5A-D604F564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8428752"/>
        <c:axId val="1498429168"/>
      </c:barChart>
      <c:catAx>
        <c:axId val="149842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429168"/>
        <c:crosses val="autoZero"/>
        <c:auto val="1"/>
        <c:lblAlgn val="ctr"/>
        <c:lblOffset val="100"/>
        <c:noMultiLvlLbl val="0"/>
      </c:catAx>
      <c:valAx>
        <c:axId val="149842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42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'(4) educational approaches'!$C$180:$C$187</c:f>
              <c:strCache>
                <c:ptCount val="8"/>
                <c:pt idx="0">
                  <c:v>method-centric</c:v>
                </c:pt>
                <c:pt idx="1">
                  <c:v>industry-centric</c:v>
                </c:pt>
                <c:pt idx="2">
                  <c:v>collaboration-based</c:v>
                </c:pt>
                <c:pt idx="3">
                  <c:v>technology-centric</c:v>
                </c:pt>
                <c:pt idx="4">
                  <c:v>inquiry-based</c:v>
                </c:pt>
                <c:pt idx="5">
                  <c:v>project-based</c:v>
                </c:pt>
                <c:pt idx="6">
                  <c:v>problem-based</c:v>
                </c:pt>
                <c:pt idx="7">
                  <c:v>none mentioned</c:v>
                </c:pt>
              </c:strCache>
            </c:strRef>
          </c:cat>
          <c:val>
            <c:numRef>
              <c:f>'(4) educational approaches'!$D$180:$D$187</c:f>
              <c:numCache>
                <c:formatCode>General</c:formatCode>
                <c:ptCount val="8"/>
                <c:pt idx="0">
                  <c:v>47</c:v>
                </c:pt>
                <c:pt idx="1">
                  <c:v>32</c:v>
                </c:pt>
                <c:pt idx="2">
                  <c:v>29</c:v>
                </c:pt>
                <c:pt idx="3">
                  <c:v>27</c:v>
                </c:pt>
                <c:pt idx="4">
                  <c:v>20</c:v>
                </c:pt>
                <c:pt idx="5">
                  <c:v>13</c:v>
                </c:pt>
                <c:pt idx="6">
                  <c:v>9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D-4C45-9F36-4BDFA698D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8428752"/>
        <c:axId val="1498429168"/>
      </c:barChart>
      <c:catAx>
        <c:axId val="149842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429168"/>
        <c:crosses val="autoZero"/>
        <c:auto val="1"/>
        <c:lblAlgn val="ctr"/>
        <c:lblOffset val="100"/>
        <c:noMultiLvlLbl val="0"/>
      </c:catAx>
      <c:valAx>
        <c:axId val="149842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42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'(5) learning outcomes'!$C$162:$C$168</c:f>
              <c:strCache>
                <c:ptCount val="7"/>
                <c:pt idx="0">
                  <c:v>Teaching RE Activities</c:v>
                </c:pt>
                <c:pt idx="1">
                  <c:v>Teaching Soft Skills</c:v>
                </c:pt>
                <c:pt idx="2">
                  <c:v>Improving Student Related Factors</c:v>
                </c:pt>
                <c:pt idx="3">
                  <c:v>Improving Industry Readiness</c:v>
                </c:pt>
                <c:pt idx="4">
                  <c:v>Teaching Requirements Quality</c:v>
                </c:pt>
                <c:pt idx="5">
                  <c:v>Raising Awareness for Integrated RE Processes</c:v>
                </c:pt>
                <c:pt idx="6">
                  <c:v>Adaptability to Professional Environments</c:v>
                </c:pt>
              </c:strCache>
            </c:strRef>
          </c:cat>
          <c:val>
            <c:numRef>
              <c:f>'(5) learning outcomes'!$D$162:$D$168</c:f>
              <c:numCache>
                <c:formatCode>General</c:formatCode>
                <c:ptCount val="7"/>
                <c:pt idx="0">
                  <c:v>73</c:v>
                </c:pt>
                <c:pt idx="1">
                  <c:v>49</c:v>
                </c:pt>
                <c:pt idx="2">
                  <c:v>32</c:v>
                </c:pt>
                <c:pt idx="3">
                  <c:v>29</c:v>
                </c:pt>
                <c:pt idx="4">
                  <c:v>20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7-4774-B320-4964E1586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99469712"/>
        <c:axId val="1599471600"/>
      </c:barChart>
      <c:catAx>
        <c:axId val="159946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471600"/>
        <c:crosses val="autoZero"/>
        <c:auto val="1"/>
        <c:lblAlgn val="ctr"/>
        <c:lblOffset val="100"/>
        <c:noMultiLvlLbl val="0"/>
      </c:catAx>
      <c:valAx>
        <c:axId val="159947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46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'(5) learning outcomes'!$D$184:$D$188</c:f>
              <c:strCache>
                <c:ptCount val="5"/>
                <c:pt idx="0">
                  <c:v>consistency</c:v>
                </c:pt>
                <c:pt idx="1">
                  <c:v>correctness</c:v>
                </c:pt>
                <c:pt idx="2">
                  <c:v>quality at large</c:v>
                </c:pt>
                <c:pt idx="3">
                  <c:v>completeness</c:v>
                </c:pt>
                <c:pt idx="4">
                  <c:v>others</c:v>
                </c:pt>
              </c:strCache>
            </c:strRef>
          </c:cat>
          <c:val>
            <c:numRef>
              <c:f>'(5) learning outcomes'!$E$184:$E$188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E-41EF-B7DA-C46E25ACF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41485103"/>
        <c:axId val="1041472623"/>
      </c:barChart>
      <c:catAx>
        <c:axId val="104148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472623"/>
        <c:crosses val="autoZero"/>
        <c:auto val="1"/>
        <c:lblAlgn val="ctr"/>
        <c:lblOffset val="100"/>
        <c:noMultiLvlLbl val="0"/>
      </c:catAx>
      <c:valAx>
        <c:axId val="10414726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48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5</xdr:row>
      <xdr:rowOff>103187</xdr:rowOff>
    </xdr:from>
    <xdr:to>
      <xdr:col>18</xdr:col>
      <xdr:colOff>28575</xdr:colOff>
      <xdr:row>20</xdr:row>
      <xdr:rowOff>144462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3EDD13-7501-416B-BD43-F6612E57B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650875</xdr:colOff>
      <xdr:row>160</xdr:row>
      <xdr:rowOff>15874</xdr:rowOff>
    </xdr:from>
    <xdr:to>
      <xdr:col>5</xdr:col>
      <xdr:colOff>2876551</xdr:colOff>
      <xdr:row>178</xdr:row>
      <xdr:rowOff>63499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FB9D01-B217-4C85-ADDE-4B3CB7CB8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622300</xdr:colOff>
      <xdr:row>1</xdr:row>
      <xdr:rowOff>6350</xdr:rowOff>
    </xdr:from>
    <xdr:to>
      <xdr:col>29</xdr:col>
      <xdr:colOff>304800</xdr:colOff>
      <xdr:row>28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094DC5-7596-427E-9868-9441DEE4F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156</xdr:row>
      <xdr:rowOff>28574</xdr:rowOff>
    </xdr:from>
    <xdr:to>
      <xdr:col>8</xdr:col>
      <xdr:colOff>733425</xdr:colOff>
      <xdr:row>175</xdr:row>
      <xdr:rowOff>12699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531E79-8A9A-4555-B566-D900A1FE3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695325</xdr:colOff>
      <xdr:row>2</xdr:row>
      <xdr:rowOff>66675</xdr:rowOff>
    </xdr:from>
    <xdr:to>
      <xdr:col>28</xdr:col>
      <xdr:colOff>381000</xdr:colOff>
      <xdr:row>29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23880-48A3-4B8C-8839-7038A0C04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21494</xdr:colOff>
      <xdr:row>157</xdr:row>
      <xdr:rowOff>174870</xdr:rowOff>
    </xdr:from>
    <xdr:to>
      <xdr:col>12</xdr:col>
      <xdr:colOff>200271</xdr:colOff>
      <xdr:row>175</xdr:row>
      <xdr:rowOff>187813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486A2C-DFF0-4DB4-B634-BDCD0B678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806451</xdr:colOff>
      <xdr:row>177</xdr:row>
      <xdr:rowOff>95250</xdr:rowOff>
    </xdr:from>
    <xdr:to>
      <xdr:col>11</xdr:col>
      <xdr:colOff>914401</xdr:colOff>
      <xdr:row>195</xdr:row>
      <xdr:rowOff>108193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E57D99-3B3B-4F97-BCA8-D6E2207FA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1381125</xdr:colOff>
      <xdr:row>159</xdr:row>
      <xdr:rowOff>0</xdr:rowOff>
    </xdr:from>
    <xdr:to>
      <xdr:col>10</xdr:col>
      <xdr:colOff>1285875</xdr:colOff>
      <xdr:row>172</xdr:row>
      <xdr:rowOff>57150</xdr:rowOff>
    </xdr:to>
    <xdr:graphicFrame macro="">
      <xdr:nvGraphicFramePr>
        <xdr:cNvPr id="7" name="Diagramm 1">
          <a:extLst>
            <a:ext uri="{FF2B5EF4-FFF2-40B4-BE49-F238E27FC236}">
              <a16:creationId xmlns:a16="http://schemas.microsoft.com/office/drawing/2014/main" id="{E0F6FF29-C98F-4B78-A443-8E6B9D655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116540</xdr:colOff>
      <xdr:row>182</xdr:row>
      <xdr:rowOff>48592</xdr:rowOff>
    </xdr:from>
    <xdr:to>
      <xdr:col>8</xdr:col>
      <xdr:colOff>1175302</xdr:colOff>
      <xdr:row>192</xdr:row>
      <xdr:rowOff>13665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C8FB69-8A4D-42A6-8CED-1595DD9AF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130408</xdr:colOff>
      <xdr:row>196</xdr:row>
      <xdr:rowOff>147299</xdr:rowOff>
    </xdr:from>
    <xdr:to>
      <xdr:col>8</xdr:col>
      <xdr:colOff>1235489</xdr:colOff>
      <xdr:row>220</xdr:row>
      <xdr:rowOff>26091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26DD2D-BF75-4809-A334-66FE061D5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56435</xdr:colOff>
      <xdr:row>222</xdr:row>
      <xdr:rowOff>180627</xdr:rowOff>
    </xdr:from>
    <xdr:to>
      <xdr:col>9</xdr:col>
      <xdr:colOff>344611</xdr:colOff>
      <xdr:row>230</xdr:row>
      <xdr:rowOff>44450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FA0FA6A-B080-4A8E-A87A-6BA8784AB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745139</xdr:colOff>
      <xdr:row>241</xdr:row>
      <xdr:rowOff>10698</xdr:rowOff>
    </xdr:from>
    <xdr:to>
      <xdr:col>10</xdr:col>
      <xdr:colOff>369542</xdr:colOff>
      <xdr:row>262</xdr:row>
      <xdr:rowOff>146327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AFE152A-0F3A-461A-BCD2-D58FBB618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706437</xdr:colOff>
      <xdr:row>267</xdr:row>
      <xdr:rowOff>77785</xdr:rowOff>
    </xdr:from>
    <xdr:to>
      <xdr:col>10</xdr:col>
      <xdr:colOff>425173</xdr:colOff>
      <xdr:row>295</xdr:row>
      <xdr:rowOff>171173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8A4245-46D3-4D66-AD6F-FB783426F2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679450</xdr:colOff>
      <xdr:row>241</xdr:row>
      <xdr:rowOff>107950</xdr:rowOff>
    </xdr:from>
    <xdr:to>
      <xdr:col>15</xdr:col>
      <xdr:colOff>381000</xdr:colOff>
      <xdr:row>257</xdr:row>
      <xdr:rowOff>57150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9382366-4FC0-481F-A7A4-72D9EC62F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244.571282407407" createdVersion="6" refreshedVersion="6" minRefreshableVersion="3" recordCount="162" xr:uid="{512ECE35-6A65-42A9-8E2C-854DFB7B188C}">
  <cacheSource type="worksheet">
    <worksheetSource ref="B1:D1048576" sheet="metadata"/>
  </cacheSource>
  <cacheFields count="3">
    <cacheField name="Title" numFmtId="0">
      <sharedItems containsBlank="1"/>
    </cacheField>
    <cacheField name="Author" numFmtId="0">
      <sharedItems containsBlank="1"/>
    </cacheField>
    <cacheField name="Publication Year" numFmtId="0">
      <sharedItems containsString="0" containsBlank="1" containsNumber="1" containsInteger="1" minValue="1988" maxValue="2020" count="24">
        <n v="2004"/>
        <n v="2016"/>
        <n v="2013"/>
        <n v="2017"/>
        <n v="2006"/>
        <n v="2014"/>
        <n v="2015"/>
        <n v="2009"/>
        <n v="2008"/>
        <n v="2012"/>
        <n v="2000"/>
        <n v="2018"/>
        <n v="1995"/>
        <n v="2011"/>
        <n v="2003"/>
        <n v="1988"/>
        <n v="2019"/>
        <n v="2010"/>
        <n v="2005"/>
        <n v="2007"/>
        <n v="2002"/>
        <n v="1999"/>
        <n v="202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">
  <r>
    <s v="A case study involving the use of Z to aid requirements specification in the software engineering course"/>
    <s v="Hasson, P.; Cooper, S."/>
    <x v="0"/>
  </r>
  <r>
    <s v="A conceptual graphs framework for teaching UML model-based requirements acquisition"/>
    <s v="Wei, B.; Delugach, H.S.; Colmenares, E.; Stringfellow, C."/>
    <x v="1"/>
  </r>
  <r>
    <s v="A direction framework to address problems in requirements engineering education"/>
    <s v="Memon, R.N.; Ahmad, R.; Salim, S.S."/>
    <x v="2"/>
  </r>
  <r>
    <s v="A Gamified Tutorial for Learning about Security Requirements Engineering"/>
    <s v="Alami, D.; Dalpiaz, F."/>
    <x v="3"/>
  </r>
  <r>
    <s v="A holistic rubric for assessment of software requirements specification"/>
    <s v="Anil, G.R.; Moiz, S.A."/>
    <x v="3"/>
  </r>
  <r>
    <s v="A light-weight tool for teaching the development and evaluation of requirements documents"/>
    <s v="Garbers, B.; Periyasamy, K."/>
    <x v="4"/>
  </r>
  <r>
    <s v="A multi-level didactical approach to build up competencies in requirements engineering"/>
    <s v="Sedelmaier, Y.; Landes, D."/>
    <x v="5"/>
  </r>
  <r>
    <s v="A requirement management education support tool for requirement elicitation process of REBOK"/>
    <s v="Kakeshita, T.; Yamashita, S."/>
    <x v="6"/>
  </r>
  <r>
    <s v="A Requirements Engineering and Management Training Course for Software Development Professionals"/>
    <s v="Fernandes, J. M.; Machado, R. J.; Seidman, S. B."/>
    <x v="7"/>
  </r>
  <r>
    <s v="A simulator for education and training in global requirements engineering: A work in progress"/>
    <s v="Romero, M.; Vizcaíno, A.; Piattini, M."/>
    <x v="8"/>
  </r>
  <r>
    <s v="A software and systems integration framework for teaching requirements engineering"/>
    <s v="Babiceanu, R.F."/>
    <x v="5"/>
  </r>
  <r>
    <s v="A survey of requirements engineering education"/>
    <s v="Idri, A.; Ouhbi, S.; Fernández-Aléman, J.L.; Toval, A."/>
    <x v="9"/>
  </r>
  <r>
    <s v="Active/collaborative approach in teaching requirements engineering"/>
    <s v="Rosca, Daniela"/>
    <x v="10"/>
  </r>
  <r>
    <s v="An integrated approach to the requirements engineering and process modelling teaching"/>
    <s v="Marsicano, G.; Mendes, F.F.; Fernandes, M.V.; Freitas, S.A.A.D."/>
    <x v="1"/>
  </r>
  <r>
    <s v="An online graduate requirements engineering course"/>
    <s v="Kilicay-Ergin, N.; Laplante, P.A."/>
    <x v="2"/>
  </r>
  <r>
    <s v="An undergraduate requirements engineering curriculum with formal methods"/>
    <s v="Westphal, B."/>
    <x v="11"/>
  </r>
  <r>
    <s v="Analysis and classification of problems associated with requirements engineering education: Towards an integrated view"/>
    <s v="Memon, R.N.; Salim, S.S.; Ahmad, R."/>
    <x v="5"/>
  </r>
  <r>
    <s v="Are requirements engineering courses covering what industry needs? a preliminary analysis of the United States situation"/>
    <s v="Hertz, K.; Spoletini, P."/>
    <x v="11"/>
  </r>
  <r>
    <s v="Assessing students' performance in software requirements engineering education using scoring rubrics"/>
    <s v="Mkpojiogu, E.O.C.; Hussain, A."/>
    <x v="3"/>
  </r>
  <r>
    <s v="Balancing academic and industrial needs in RE courses"/>
    <s v="Liu, L.; Jin, Z."/>
    <x v="8"/>
  </r>
  <r>
    <s v="BAs will falter until they learn to discover REAL, business requirements"/>
    <s v="Goldsmith, R.F."/>
    <x v="7"/>
  </r>
  <r>
    <s v="Bridging the research-practice gap in requirements engineering through effective teaching and peer learning"/>
    <s v="Connor, A.M.; Buchan, J.; Petrova, K."/>
    <x v="7"/>
  </r>
  <r>
    <s v="Case study based educational tools for teaching software V&amp;V course at undergraduate level"/>
    <s v="Manohar, P.; Acharya, S.; Wu, P.Y.; Ansari, A.A.; Schilling, W.W., Jr."/>
    <x v="6"/>
  </r>
  <r>
    <s v="Case-based stories for traceability education and training"/>
    <s v="Gotel, O.C.Z.; Morris, S.J."/>
    <x v="9"/>
  </r>
  <r>
    <s v="Challenges in requirements engineering"/>
    <s v="Bubenko Jr., Janis A."/>
    <x v="12"/>
  </r>
  <r>
    <s v="Challenges of a Project-Based Learning approach towards Requirement Engineering"/>
    <s v="Jamaludin, N.A.A.; Sahibuddin, S.; Hidayat, N.H."/>
    <x v="13"/>
  </r>
  <r>
    <s v="Common mistakes of student analysts in requirements elicitation interviews"/>
    <s v="Donati, B.; Ferrari, A.; Spoletini, P.; Gnesi, S."/>
    <x v="3"/>
  </r>
  <r>
    <s v="Contextual requirements experiences within the software enterprise"/>
    <s v="Gary, K.A."/>
    <x v="7"/>
  </r>
  <r>
    <s v="Cooperating with a non-governmental organization to teach gathering and implementation of requirements"/>
    <s v="Gabrysiak, G.; Hebig, R.; Pirl, L.; Giese, H."/>
    <x v="2"/>
  </r>
  <r>
    <s v="Design and preliminary evaluation of a cyber Security Requirements Education Game (SREG)"/>
    <s v="Yasin, A.; Liu, L.; Li, T.; Wang, J.; Zowghi, D."/>
    <x v="11"/>
  </r>
  <r>
    <s v="Developing teamwork and communication skills in a multidisciplinary experiment"/>
    <s v="Rosca, D."/>
    <x v="14"/>
  </r>
  <r>
    <s v="Developing the skills needed for requirement elicitation in global software development"/>
    <s v="Romero, M.; Vizcaíno, A.; Piattini, M."/>
    <x v="3"/>
  </r>
  <r>
    <s v="Distributing responsibilities to engineer better requirements: Leveraging knowledge and perspectives for students to learn a key skill"/>
    <s v="Gotel, O.; Kulkarni, V.; Say, M.; Scharff, C.; Sunetnanta, T."/>
    <x v="7"/>
  </r>
  <r>
    <s v="Do we need to teach testing skills in courses on requirements engineering and modelling?"/>
    <s v="Sedrakyan, G.; Snoeck, M."/>
    <x v="5"/>
  </r>
  <r>
    <s v="Education for requirements elicitation using group-work and role-play"/>
    <s v="Tachikawa, Y.; Nakamura, T."/>
    <x v="3"/>
  </r>
  <r>
    <s v="Effective design and use of requirements engineering training games"/>
    <s v="Alexander, M.; Beatty, J."/>
    <x v="8"/>
  </r>
  <r>
    <s v="Embedded computer systems requirements analysis &amp; specification — an industrial course"/>
    <s v="Lavi (Loeb), J.Z.; Winokur, M."/>
    <x v="15"/>
  </r>
  <r>
    <s v="Experiences in teaching and learning requirements engineering on a sound didactical basis"/>
    <s v="Sedelmaier, Y.; Landes, D."/>
    <x v="3"/>
  </r>
  <r>
    <s v="Experiences of using a game for improving learning in software requirements elicitation"/>
    <s v="Garcia, I.; Pacheco, C.; León, A.; Calvo-Manzano, J.A."/>
    <x v="16"/>
  </r>
  <r>
    <s v="Experiences of using role playing and wiki in requirements engineering course projects"/>
    <s v="Liang, P.; De Graaf, O."/>
    <x v="17"/>
  </r>
  <r>
    <s v="Experiential learning approach for requirements engineering education"/>
    <s v="Regev, G.; Gause, D.C.; Wegmann, A."/>
    <x v="7"/>
  </r>
  <r>
    <s v="Facing the challenges of teaching requirements engineering"/>
    <s v="Quintanilla Portugal, R.L.; Engiel, P.; Pivatelli, J.; Do Prado Leite, J.C.S."/>
    <x v="1"/>
  </r>
  <r>
    <s v="Final year project: A test case for requirements engineering skills"/>
    <s v="Beus-Dukic, L."/>
    <x v="13"/>
  </r>
  <r>
    <s v="Finding competitive advantage in requirements analysis education"/>
    <s v="Fuji, T."/>
    <x v="18"/>
  </r>
  <r>
    <s v="Former students’ views on the usefulness of conceptual modeling education"/>
    <s v="Tort, A.; Olivé, A.; Pastor, J.A."/>
    <x v="5"/>
  </r>
  <r>
    <s v="Game-Based Learning in Requirements Engineering: An Overview"/>
    <s v="Soo, M.T.; Aris, H."/>
    <x v="11"/>
  </r>
  <r>
    <s v="Gathering project requirements: A collaborative and interdisciplinary experience"/>
    <s v="Suri, D.; Gassert, J."/>
    <x v="18"/>
  </r>
  <r>
    <s v="Getting the client into the loop in information system modelling courses"/>
    <s v="Sikkel, K.; Daneva, M."/>
    <x v="13"/>
  </r>
  <r>
    <s v="Goal modeling education with GRL: Experience report"/>
    <s v="Amyot, D."/>
    <x v="6"/>
  </r>
  <r>
    <s v="Harmonizing privacy with security principles and practices"/>
    <s v="Pfleeger, S.L.; Pfleeger, C.P."/>
    <x v="7"/>
  </r>
  <r>
    <s v="How can we find out what makes a good requirements engineer in the age of digitalization?"/>
    <s v="Sedelmaier, Y.; Landes, D."/>
    <x v="3"/>
  </r>
  <r>
    <s v="How common are controlled experiments with student participants in requirements engineering?: A systematic mapping study on the use and reporting of graduate and undergraduate students in requirements engineering experiments"/>
    <s v="Daun, M.; Brings, J.; Hübscher, C."/>
    <x v="3"/>
  </r>
  <r>
    <s v="How natural is natural language?: How well do computer science students write use cases?"/>
    <s v="Jagielska, D.; Wernick, P.; Wood, M.; Bennett, S."/>
    <x v="4"/>
  </r>
  <r>
    <s v="Identifying aspects of web e-learning in LMS-based for requirement engineering process modeling"/>
    <s v="Prihartini, N.; Soemitro, H.L.; Hendradjaya, B."/>
    <x v="3"/>
  </r>
  <r>
    <s v="Identifying research gaps in requirements engineering education: An analysis of a conceptual model and survey results"/>
    <s v="Memon, R.N.; Salim, S.S.; Ahmad, R."/>
    <x v="9"/>
  </r>
  <r>
    <s v="Incorporating Quality Assurance Processes into Requirements Analysis Education"/>
    <s v="Moody, D.L.; Sindre, G."/>
    <x v="14"/>
  </r>
  <r>
    <s v="Industrial case studies in graduate requirements engineering courses: The impact on student motivation"/>
    <s v="Daun, M.; Salmon, A.; Tenbergen, B.; Weyer, T.; Pohl, K."/>
    <x v="5"/>
  </r>
  <r>
    <s v="Instructional design of a requirements engineering education course for professional engineers"/>
    <s v="Nakatani, T.; Tsumaki, T.; Tamai, T."/>
    <x v="17"/>
  </r>
  <r>
    <s v="Integrating design formalisms in software engineering education"/>
    <s v="Von Konsky, B.R.; Robey, M.; Nair, S."/>
    <x v="0"/>
  </r>
  <r>
    <s v="Introducing accessibility requirements through external stakeholder utilization in an undergraduate requirements engineering course"/>
    <s v="Ludi, S."/>
    <x v="19"/>
  </r>
  <r>
    <s v="Introducing requirements engineering in an undergraduate engineering curriculum: Lessons learnt"/>
    <s v="Suri, D."/>
    <x v="20"/>
  </r>
  <r>
    <s v="Involving customers in requirements engineering education: Mind the tgoals!"/>
    <s v="Hagel, G.; Müller-Amthor, M.; Landes, D.; Sedelmaier, Y."/>
    <x v="11"/>
  </r>
  <r>
    <s v="Is role playing in Requirements Engineering Education increasing learning outcome?"/>
    <s v="Svensson, R.B.; Regnell, B."/>
    <x v="3"/>
  </r>
  <r>
    <s v="Learning from mistakes: An empirical study of elicitation interviews performed by novices"/>
    <s v="Bano, M.; Zowghi, D.; Ferrari, A.; Spoletini, P.; Donati, B."/>
    <x v="11"/>
  </r>
  <r>
    <s v="Learning how to discover requirements"/>
    <s v="Beus-Dukic, L.; Alexander, I."/>
    <x v="8"/>
  </r>
  <r>
    <s v="Lessons learned from best practice-oriented process improvement in requirements engineering - A glance into current industrial RE application"/>
    <s v="Adam, S.; Doerr, J.; Eisenbarth, M."/>
    <x v="7"/>
  </r>
  <r>
    <s v="Making Means-End-Maps workable for recommending teaching methods"/>
    <s v="Koch, M.; Landes, D."/>
    <x v="6"/>
  </r>
  <r>
    <s v="Nine steps to shorten the distance between requirement theory and practice"/>
    <s v="Jiang, Y.; Li, M.; He, Z.; Zhao, C."/>
    <x v="7"/>
  </r>
  <r>
    <s v="Observational studies of new i∗ users: Challenges and recommendations"/>
    <s v="Horkoff, J."/>
    <x v="6"/>
  </r>
  <r>
    <s v="Offshore software development: Transferring research findings into the classroom"/>
    <s v="Berkling, K.; Geisser, M.; Hildenbrand, T.; Rothlauf, F."/>
    <x v="19"/>
  </r>
  <r>
    <s v="On a Pursuit for Perfecting an Undergraduate Requirements Engineering Course"/>
    <s v="Rupakheti, C.R.; Hays, M.; Mohan, S.; Chenoweth, S.; Stouder, A."/>
    <x v="3"/>
  </r>
  <r>
    <s v="On the learnability of i∗: Experiences from a new teacher"/>
    <s v="Bennaceur, A.; Lockerbie, J.; Horkoff, J."/>
    <x v="6"/>
  </r>
  <r>
    <s v="Perspectives on requirements understandability - for whom does the teacher's bell toll?"/>
    <s v="Svahnberg, M.; Gorschek, T.; Borg, A.; Sandahl, K.; Eriksson, M.; Börster, J.; Loconsole, A."/>
    <x v="8"/>
  </r>
  <r>
    <s v="Planned programming problem gotchas as lessons in requirements engineering"/>
    <s v="Berry, D.M.; Kaplan, C.S."/>
    <x v="17"/>
  </r>
  <r>
    <s v="Problems in requirements engineering education"/>
    <s v="Memon, R.N.; Ahmad, R.; Salim, S.S."/>
    <x v="17"/>
  </r>
  <r>
    <s v="Project-based learning with examples from industry in university courses: An experience report from an undergraduate requirements engineering course"/>
    <s v="Daun, M.; Salmon, A.; Weyer, T.; Pohl, K.; Tenbergen, B."/>
    <x v="1"/>
  </r>
  <r>
    <s v="Prototyping RE experiments in the classroom: An experience report"/>
    <s v="Penzenstadler, B.; Callele, D."/>
    <x v="17"/>
  </r>
  <r>
    <s v="Requirements analysis skills: How to train practitioners?"/>
    <s v="Morales-Ramirez, I.; Alva-Martinez, L.H."/>
    <x v="11"/>
  </r>
  <r>
    <s v="Requirements engineering education and training: Key challenges and practical solutions"/>
    <s v="Zowghi, D."/>
    <x v="7"/>
  </r>
  <r>
    <s v="Requirements engineering education for professional engineers"/>
    <s v="Nakatani, T."/>
    <x v="8"/>
  </r>
  <r>
    <s v="Requirements engineering education for senior engineers: Course design and its evaluation"/>
    <s v="Nakatani, T.; Tsumaki, T.; Tamai, T."/>
    <x v="17"/>
  </r>
  <r>
    <s v="Requirements engineering education in the 21st century, an experiential learning approach"/>
    <s v="Regev, G.; Gause, D.C.; Wegmann, A."/>
    <x v="8"/>
  </r>
  <r>
    <s v="Requirements engineering education using expert system and role-play training"/>
    <s v="Nakamura, T.; Kai, U.; Tachikawa, Y."/>
    <x v="6"/>
  </r>
  <r>
    <s v="Requirements engineering education using role-play training"/>
    <s v="Nkamaura, T.; Tachikawa, Y."/>
    <x v="3"/>
  </r>
  <r>
    <s v="Requirements Engineering Education: A Systematic Mapping Study"/>
    <s v="Ouhbi, Sofia; Idri, Ali; Fernández-Alemán, José Luis; Toval, Ambrosio"/>
    <x v="9"/>
  </r>
  <r>
    <s v="Requirements engineering: An educational dilemma"/>
    <s v="Macaulay, Linda; Mylopoulos, John"/>
    <x v="12"/>
  </r>
  <r>
    <s v="Review improvement by requirements classification at Mercedes-Benz: Limits of empirical studies in educational environments"/>
    <s v="Ott, D.; Raschke, A."/>
    <x v="9"/>
  </r>
  <r>
    <s v="Role-playing, group work and other ambitious teaching methods in a large requirements engineering course"/>
    <s v="Al-Ani, B.; Yusop, N."/>
    <x v="0"/>
  </r>
  <r>
    <s v="Security requirements engineering for software systems: Case studies in support of software engineering education"/>
    <s v="Mead, N.R.; Hough, E.D."/>
    <x v="4"/>
  </r>
  <r>
    <s v="Simulating the software engineering interview process using a decision-based serious computer game"/>
    <s v="Rusu, A.; Russell, R.; Cocco, R."/>
    <x v="13"/>
  </r>
  <r>
    <s v="Students vs. Professionals in assisted requirements tracing: How could we train our students?"/>
    <s v="Bhowmik, T.; Niu, N.; Reese, D."/>
    <x v="5"/>
  </r>
  <r>
    <s v="SWEBOK – based process for the teaching and learning of requirements engineering"/>
    <s v="Alarcón-Aldana, A.; Callejas-Cuervo, M.; Otálora-Luna, J."/>
    <x v="11"/>
  </r>
  <r>
    <s v="Systematic evolution of a learning setting for requirements engineering education based on competence-oriented didactics"/>
    <s v="Sedelmaier, Y.; Landes, D."/>
    <x v="11"/>
  </r>
  <r>
    <s v="Teaching and learning modeling and specification based on mobile devices and cloud"/>
    <s v="Moreira, F.; Ferreira, M.J."/>
    <x v="1"/>
  </r>
  <r>
    <s v="Teaching better requirements engineering using LEGO® serious Play™"/>
    <s v="Mayr, H."/>
    <x v="11"/>
  </r>
  <r>
    <s v="Teaching consistency of UML specifications"/>
    <s v="Sikkel, K.; Daneva, M."/>
    <x v="17"/>
  </r>
  <r>
    <s v="Teaching effective requirements engineering for large-scale software development with scaffolding"/>
    <s v="Feldgen, M.; Clua, O."/>
    <x v="6"/>
  </r>
  <r>
    <s v="Teaching modelling for requirements engineering and model-driven software development courses"/>
    <s v="Berre, A.J.; Huang, S.; Murad, H.; Alibakhsh, H."/>
    <x v="11"/>
  </r>
  <r>
    <s v="Teaching motivational models in agile requirements engineering"/>
    <s v="Lorca, A.L.; Burrows, R.; Sterling, L."/>
    <x v="11"/>
  </r>
  <r>
    <s v="Teaching oral communication techniques in RE by student-student role play: Initial experiences"/>
    <s v="Sindre, G."/>
    <x v="18"/>
  </r>
  <r>
    <s v="Teaching requirements analysis by means of student collaboration"/>
    <s v="Tuya, Javier; Garcia-Fanjul, Jose"/>
    <x v="21"/>
  </r>
  <r>
    <s v="Teaching requirements analysis: A student project framework to bridge the gap between business analysis and software engineering"/>
    <s v="Mich, L."/>
    <x v="5"/>
  </r>
  <r>
    <s v="Teaching requirements engineering concepts using case-based learning"/>
    <s v="Tiwari, S.; Ameta, D.; Singh, P.; Sureka, A."/>
    <x v="11"/>
  </r>
  <r>
    <s v="Teaching requirements engineering through role playing: lessons learnt"/>
    <s v="Zowghi, D.; Paryani, S."/>
    <x v="14"/>
  </r>
  <r>
    <s v="Teaching requirements engineering to the Bahá'í students in Iran who are denied of higher education"/>
    <s v="Zowghi, D."/>
    <x v="7"/>
  </r>
  <r>
    <s v="Teaching requirements engineering to undergraduate students"/>
    <s v="Mohan, S.; Chenoweth, S."/>
    <x v="13"/>
  </r>
  <r>
    <s v="Teaching requirements engineering with authentic stakeholders: Towards a scalable course setting"/>
    <s v="Gabrysiak, G.; Guentert, M.; Hebig, R.; Giese, H."/>
    <x v="9"/>
  </r>
  <r>
    <s v="Teaching requirements engineering with virtual stakeholders without software engineering knowledge"/>
    <s v="Gabrysiak, G.; Giese, H.; Seibel, A.; Neumann, S."/>
    <x v="17"/>
  </r>
  <r>
    <s v="Teaching requirements engineering: EUROWEB experience"/>
    <s v="Scepanovic, S.; Beus-Dukic, L."/>
    <x v="6"/>
  </r>
  <r>
    <s v="Teaching requirements skills within the context of a physical engineering project"/>
    <s v="Auriol, G.; Baron, C.; Fourniols, J-Y."/>
    <x v="8"/>
  </r>
  <r>
    <s v="Teaching security requirements engineering using SQUARE"/>
    <s v="Mead, N.R.; Shoemaker, D.; Ingalsbe, J."/>
    <x v="7"/>
  </r>
  <r>
    <s v="Teaching the unknown and the unknowable in requirements engineering education"/>
    <s v="Barnes, R.J.; Gause, D.C.; Way, E.C."/>
    <x v="8"/>
  </r>
  <r>
    <s v="The influence of agile methods on requirements engineering courses"/>
    <s v="Horkoff, J."/>
    <x v="11"/>
  </r>
  <r>
    <s v="The monopoly game to teach ERi∗c-intentional requirements engineering"/>
    <s v="De Pádua Albuquerque Oliveira, A.; Werneck, V.M.B.; Do Prado Leite, J.C.S.; Cysneiros, L.M."/>
    <x v="6"/>
  </r>
  <r>
    <s v="Tool-support to foster model-based requirements engineering for cyber-physical systems"/>
    <s v="Keller, K.; Neubauer, A.; Brings, J.; Daun, M."/>
    <x v="11"/>
  </r>
  <r>
    <s v="Touch it, feel it and experience it: Developing professional is skills using interview-style experiential simulations"/>
    <s v="Cybulski, J.L.; Parker, C.; Segrave, S."/>
    <x v="4"/>
  </r>
  <r>
    <s v="Toward a definition of the competences for global requirements elicitation"/>
    <s v="Romero, M.; Vizcaíno, A.; Piattini, M."/>
    <x v="8"/>
  </r>
  <r>
    <s v="Towards the definition of a multi-agent simulation environment for education and training in global requirements elicitation"/>
    <s v="Romero, M.; Vizcaíno, A.; Piattini, M."/>
    <x v="8"/>
  </r>
  <r>
    <s v="Training in requirements by collaboration: Branching stories in second life"/>
    <s v="Vega, K.; Fuks, H.; Carvalho, G."/>
    <x v="4"/>
  </r>
  <r>
    <s v="Training of requirements analysis modeling with UML-based prototype generation tool"/>
    <s v="Ogata, S.; Matsuura, S."/>
    <x v="9"/>
  </r>
  <r>
    <s v="Understanding requirements engineering process: A challenge for practice and education"/>
    <s v="Nguyen, L.; Armarego, J.; Swatman, P."/>
    <x v="18"/>
  </r>
  <r>
    <s v="Understanding the role of formal specification techniques in requirements engineering"/>
    <s v="France, R.B.; Larrondo-Petrie, M.M."/>
    <x v="12"/>
  </r>
  <r>
    <s v="University meets industry: Calling in real stakeholders"/>
    <s v="Penzenstadler, B.; Mahaux, M.; Heymans, P."/>
    <x v="2"/>
  </r>
  <r>
    <s v="Using business process models to foster competencies in requirements engineering"/>
    <s v="Sedelmaier, Y.; Landes, D."/>
    <x v="5"/>
  </r>
  <r>
    <s v="Using Extreme Characters to Teach Requirements Engineering"/>
    <s v="Iacob, C.; Faily, S."/>
    <x v="3"/>
  </r>
  <r>
    <s v="Using non-profit partners to engage students in RE"/>
    <s v="Penzenstadler, B.; Richardson, D.; Karlin, B.; Cook, A.; Callele, D.; Wnuk, K."/>
    <x v="5"/>
  </r>
  <r>
    <s v="Using RE knowledge to assist automatically during requirement specification"/>
    <s v="Merten, T.; Schäfer, T.; Bürsner, S."/>
    <x v="9"/>
  </r>
  <r>
    <s v="Using wikis to simulate distributed requirements development in a software engineering course"/>
    <s v="Minocha, S.; Petre, M.; Roberts, D."/>
    <x v="8"/>
  </r>
  <r>
    <s v="What are the day-to-day factors that are preventing business analysts from effective business analysis?"/>
    <s v="Wever, A.; Maiden, N."/>
    <x v="13"/>
  </r>
  <r>
    <s v="Why should I help you to teach requirements engineering?"/>
    <s v="Gabrysiak, G.; Giese, H.; Seibel, A."/>
    <x v="13"/>
  </r>
  <r>
    <s v="SaPeer and ReverseSaPeer: teaching requirements elicitation interviews with role-playing and role reversal"/>
    <s v="Ferrari, A.; Spoletini, P.; Bano, M.; Zowghi, D."/>
    <x v="22"/>
  </r>
  <r>
    <s v="Teaching Distributed Requirements Engineering: Simulation of an Offshoring Project with Geographically Separated Teams"/>
    <s v="Marutschke, D.; Kryssanov, V.; Brockmann, P."/>
    <x v="22"/>
  </r>
  <r>
    <s v="Requirements Engineering Out of the Classroom: Anticipating Challenges Experienced in Practice"/>
    <s v="Marques, P.; Silva, M.; Gusmão, C.; Castro, D.; Schots, M."/>
    <x v="22"/>
  </r>
  <r>
    <s v="System View of Requirements Engineering for IT Professionals"/>
    <s v="Simonette, M.; Magalhães, M.; Spina, E."/>
    <x v="22"/>
  </r>
  <r>
    <s v="Chatbot-based Interview Simulator: A Feasible Approach to Train Novice Requirements Engineers"/>
    <s v="Laiq, M.; Dieste, O."/>
    <x v="22"/>
  </r>
  <r>
    <s v="Inspectors Academy : Pedagogical Design for Requirements Inspection Training"/>
    <s v="Bano, M.; Zowghi, D.; Ferrari, A.; Spoletini, P.; Donati, B."/>
    <x v="22"/>
  </r>
  <r>
    <s v="Impact of CBL on Student's Learning and Performance: An Experience Report"/>
    <s v="Tiwari, S."/>
    <x v="22"/>
  </r>
  <r>
    <s v="A serious game for teaching the fundamentals of ISO/IEC/IEEE 29148 systems and software engineering – Lifecycle processes – Requirements engineering at undergraduate level"/>
    <s v="García, I.; Pacheco, C.; León, A.; Calvo-Manzano, J."/>
    <x v="22"/>
  </r>
  <r>
    <s v="Industry Projects in Requirements Engineering Education: Application in a University Course in the US and Comparison with Germany"/>
    <s v="Tenbergen, B.; Daun, D."/>
    <x v="16"/>
  </r>
  <r>
    <s v="Evaluating the Students' Experience with a requirements elicitation and communication game"/>
    <s v="Vilela, J.; Lopes, J."/>
    <x v="22"/>
  </r>
  <r>
    <s v="Design and Development of a Serious Game for the Teaching of Requirements Elicitation and Analysis"/>
    <s v="Ibrahim, Z.; Soo, M. C.; Soo, M. T.; Aris, H."/>
    <x v="16"/>
  </r>
  <r>
    <s v="Infographics as a Reflective Assignment Method in Requirements Engineering e-Course?"/>
    <s v="Heimbürger, A.; Isomöttönen, V."/>
    <x v="16"/>
  </r>
  <r>
    <s v="Incorporating a Virtual Reality Environment in the Teaching of Analysis of Software Requirements"/>
    <s v="Ochoa, O.; Babbit, A."/>
    <x v="16"/>
  </r>
  <r>
    <s v="Teaching requirements elicitation interviews: an empirical study of learning from mistakes"/>
    <s v="Bano, M.; Zowghi, D.; Ferrari, A.; Spoletini, P.; Donati, B."/>
    <x v="16"/>
  </r>
  <r>
    <s v="Learning Requirements Elicitation Interviews with Role-Playing, Self-Assessment and Peer-Review"/>
    <s v="Ferrari, A.; Spoletini, P.; Bano, M.; Zowghi, D."/>
    <x v="16"/>
  </r>
  <r>
    <s v="Active Learning with LEGO for Software Requirements"/>
    <s v="Kurkovsky, S.; Ludi, S.; Clark, L."/>
    <x v="16"/>
  </r>
  <r>
    <s v="Software Visual Specification for Requirement Specification Validation"/>
    <s v="Zainuddin, F.; Arshah, R.; Mohamad, R."/>
    <x v="11"/>
  </r>
  <r>
    <s v="Do We Preach What We Practice? Investigating the Practical Relevance of Requirements Engineering Syllabi - The IREB Case"/>
    <s v="Méndez, D.; Franch, X.; Seyff, N.; Felderer, M.; Glinz, M.; Kalinowski, M.; Volgelsang, A.; Wagner, S.; Bühne, S.; Lauenroth, K."/>
    <x v="16"/>
  </r>
  <r>
    <s v="Understanding the Decision-Making of Students in Requirements Engineering Course Projects"/>
    <s v="Liu, T.; Liang, P.; Yang, C.; Xiong, Z.; Wang, C."/>
    <x v="16"/>
  </r>
  <r>
    <s v="Using Design Sprint as a Facilitator in Active Learning for Students in the Requirements Engineering Course: An Experience Report"/>
    <s v="Ferreira, V.; Canedo, E."/>
    <x v="16"/>
  </r>
  <r>
    <s v="Experiences of using a game for improving learning in software requirements elicitation"/>
    <s v="Garcia, I.; Pacheco, C.; León, A.; Calvo‐Manzano, J."/>
    <x v="16"/>
  </r>
  <r>
    <s v="A Chatterbot Sensitive to Student's Context to Help on Software Engineering Education"/>
    <s v="Paschoal, L.; de Oliveira, M.; Chicon, P."/>
    <x v="11"/>
  </r>
  <r>
    <s v="include"/>
    <m/>
    <x v="23"/>
  </r>
  <r>
    <s v="def exclude"/>
    <m/>
    <x v="23"/>
  </r>
  <r>
    <s v="unsure"/>
    <m/>
    <x v="23"/>
  </r>
  <r>
    <s v="new"/>
    <m/>
    <x v="23"/>
  </r>
  <r>
    <m/>
    <m/>
    <x v="23"/>
  </r>
  <r>
    <m/>
    <m/>
    <x v="23"/>
  </r>
  <r>
    <m/>
    <m/>
    <x v="23"/>
  </r>
  <r>
    <m/>
    <m/>
    <x v="23"/>
  </r>
  <r>
    <s v="Cib"/>
    <m/>
    <x v="23"/>
  </r>
  <r>
    <m/>
    <m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26B13E-23BA-4B40-8008-EFC283D1B355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2:B27" firstHeaderRow="1" firstDataRow="1" firstDataCol="1"/>
  <pivotFields count="3">
    <pivotField dataField="1" showAll="0"/>
    <pivotField showAll="0"/>
    <pivotField axis="axisRow" showAll="0">
      <items count="25">
        <item x="15"/>
        <item x="12"/>
        <item x="21"/>
        <item x="10"/>
        <item x="20"/>
        <item x="14"/>
        <item x="0"/>
        <item x="18"/>
        <item x="4"/>
        <item x="19"/>
        <item x="8"/>
        <item x="7"/>
        <item x="17"/>
        <item x="13"/>
        <item x="9"/>
        <item x="2"/>
        <item x="5"/>
        <item x="6"/>
        <item x="1"/>
        <item x="3"/>
        <item x="11"/>
        <item x="16"/>
        <item x="22"/>
        <item x="23"/>
        <item t="default"/>
      </items>
    </pivotField>
  </pivotFields>
  <rowFields count="1">
    <field x="2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Count of Titl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E3E9DFE-4FA2-415A-BEEC-18472200CEEA}" name="TabelleBT110" displayName="TabelleBT110" ref="A1:G158" totalsRowShown="0" headerRowDxfId="60" dataDxfId="59">
  <autoFilter ref="A1:G158" xr:uid="{75DB6432-CD9D-4F7E-8B7D-93BA59ACF080}"/>
  <sortState xmlns:xlrd2="http://schemas.microsoft.com/office/spreadsheetml/2017/richdata2" ref="A2:G158">
    <sortCondition ref="B1:B158"/>
  </sortState>
  <tableColumns count="7">
    <tableColumn id="12" xr3:uid="{D3886887-A247-42E3-8818-06C305E22809}" name="Final Decision Include / Exclude" dataDxfId="58"/>
    <tableColumn id="1" xr3:uid="{38E43CB8-078B-4B46-9B58-2D0A548900D9}" name="Title" dataDxfId="57"/>
    <tableColumn id="2" xr3:uid="{5F353CE2-9313-423D-A57C-031B4C2917BF}" name="Author" dataDxfId="56"/>
    <tableColumn id="15" xr3:uid="{1296A933-569D-4D91-827D-C2291F2B3D4B}" name="Publication Year" dataDxfId="55"/>
    <tableColumn id="18" xr3:uid="{F9965C06-ECA5-4222-BB37-992AF5A5D099}" name="Venue" dataDxfId="54"/>
    <tableColumn id="4" xr3:uid="{B8D8AC6C-282A-4EBF-93BC-91BFD3D339A9}" name="Item Type" dataDxfId="53"/>
    <tableColumn id="17" xr3:uid="{D09A45CF-DCD2-44AD-B241-7F6DD2C69F39}" name="Author Keywords" dataDxfId="52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4A84D1B-288F-4FDE-A282-C00AA1D43E9E}" name="TabelleBT1911" displayName="TabelleBT1911" ref="A1:H181" totalsRowShown="0" headerRowDxfId="51" dataDxfId="50">
  <autoFilter ref="A1:H181" xr:uid="{05A76EC0-F40F-4579-90C0-4F2F908C3405}"/>
  <sortState xmlns:xlrd2="http://schemas.microsoft.com/office/spreadsheetml/2017/richdata2" ref="A2:H131">
    <sortCondition ref="A1:A181"/>
  </sortState>
  <tableColumns count="8">
    <tableColumn id="1" xr3:uid="{969A19EA-C0AB-4BEE-A91A-5A40497499AC}" name="Title" dataDxfId="49"/>
    <tableColumn id="2" xr3:uid="{AEC94AF7-AA62-483E-9D66-85E2FFED4546}" name="Author" dataDxfId="48"/>
    <tableColumn id="10" xr3:uid="{B96014A4-8D54-441B-9DC1-CC75860B6A94}" name="Evaluation Research (including Case Studies)" dataDxfId="47"/>
    <tableColumn id="9" xr3:uid="{ECFE18E2-9D2A-4974-8877-A090389314B8}" name="Proposal of a solution" dataDxfId="46"/>
    <tableColumn id="8" xr3:uid="{234EA9BC-3810-47DD-9992-8CF497B751F5}" name="Validation research (including empirical studies)" dataDxfId="45"/>
    <tableColumn id="7" xr3:uid="{2B047326-FE07-4D0A-B945-F1C27FD0344D}" name="Philosophical papers (including Problems &amp; Challenges)" dataDxfId="44"/>
    <tableColumn id="6" xr3:uid="{40879DD4-EA8D-4DAF-9380-2516867E0724}" name="Opinion Papers" dataDxfId="43"/>
    <tableColumn id="5" xr3:uid="{2D99CF09-957A-4748-BDFC-3AA4315863C9}" name="Experience Report" dataDxfId="42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F5C411A-FC86-4A8A-BCD3-961C6F143844}" name="TabelleBT19131517" displayName="TabelleBT19131517" ref="A1:I178" totalsRowShown="0" headerRowDxfId="41" dataDxfId="40">
  <autoFilter ref="A1:I178" xr:uid="{F76C93C2-D93B-4397-818D-07E1A74A02A7}"/>
  <sortState xmlns:xlrd2="http://schemas.microsoft.com/office/spreadsheetml/2017/richdata2" ref="A2:I131">
    <sortCondition ref="A1:A178"/>
  </sortState>
  <tableColumns count="9">
    <tableColumn id="1" xr3:uid="{5F1B6F68-16FB-46AF-831B-709D9EF3C30C}" name="Title" dataDxfId="39"/>
    <tableColumn id="2" xr3:uid="{4D319050-4787-4705-8C15-068A09E02ECB}" name="Author" dataDxfId="38"/>
    <tableColumn id="10" xr3:uid="{9FB8E531-14A9-403D-9C2D-12356C677858}" name="Students (unknown) " dataDxfId="37"/>
    <tableColumn id="9" xr3:uid="{CD13FA57-28D0-4F33-B724-29BBC24FADBE}" name="Industry Professionals" dataDxfId="36"/>
    <tableColumn id="8" xr3:uid="{F09FF6A4-7A32-498B-96F5-AEB76EE14072}" name="postgraduate (PhD)" dataDxfId="35"/>
    <tableColumn id="7" xr3:uid="{0207EC97-BA8E-4249-9BAD-AB82745AC065}" name="Graduate (Masters)" dataDxfId="34"/>
    <tableColumn id="6" xr3:uid="{53BCFA7A-A419-4561-9A4C-C946B0FD18CF}" name="Undergraduate (bachelors / associates)" dataDxfId="33"/>
    <tableColumn id="5" xr3:uid="{F29011BF-F044-4921-A495-C66FF1A1A337}" name="pre-college" dataDxfId="32"/>
    <tableColumn id="4" xr3:uid="{1D2F7DBA-3070-4DC1-97D7-30BD21E343C1}" name="alumni" dataDxfId="31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6848030-150B-4C07-9F51-7D79004A68AE}" name="TabelleBT1913" displayName="TabelleBT1913" ref="A1:P200" totalsRowShown="0" headerRowDxfId="30" dataDxfId="29">
  <autoFilter ref="A1:P200" xr:uid="{1713F9F6-412D-4A2D-B9F0-9126D4496C24}"/>
  <sortState xmlns:xlrd2="http://schemas.microsoft.com/office/spreadsheetml/2017/richdata2" ref="A2:N131">
    <sortCondition ref="A1:A200"/>
  </sortState>
  <tableColumns count="16">
    <tableColumn id="1" xr3:uid="{41220BD6-A0A4-4DFE-9D90-2EFBFF8EC385}" name="Title" dataDxfId="28"/>
    <tableColumn id="2" xr3:uid="{28F154D3-ECA4-48E9-BE6D-8AEAE616B320}" name="Author" dataDxfId="27"/>
    <tableColumn id="17" xr3:uid="{8E5BC642-6318-4FE3-829D-1C783881C523}" name="project-based" dataDxfId="26"/>
    <tableColumn id="16" xr3:uid="{136A3AF0-BE83-4841-BC48-03FADC45EFB1}" name="problem-based" dataDxfId="25"/>
    <tableColumn id="15" xr3:uid="{CC2B33A0-3232-414E-8383-0D840C608199}" name="inquiry-based" dataDxfId="24"/>
    <tableColumn id="14" xr3:uid="{416FC5EB-1066-412F-8A77-7CA2A8EC857F}" name="instructor-centric" dataDxfId="23"/>
    <tableColumn id="13" xr3:uid="{A48DE67B-8944-4BD0-8967-2386B6ED8AD7}" name="technology-centric" dataDxfId="22"/>
    <tableColumn id="11" xr3:uid="{10C2079A-3ECB-4C6B-8BB6-CBED424A87BB}" name="industry-centric" dataDxfId="21"/>
    <tableColumn id="10" xr3:uid="{A0CE4562-21E7-4D3B-A400-6DC999795035}" name="method-centric" dataDxfId="20"/>
    <tableColumn id="9" xr3:uid="{AAB6EBC7-53C9-4807-B2D9-8A5782A5A518}" name="high vs. low stakes" dataDxfId="19"/>
    <tableColumn id="8" xr3:uid="{477C6ABF-AF72-45B5-A64A-A569AB53B868}" name="collaborative vs. individual" dataDxfId="18"/>
    <tableColumn id="7" xr3:uid="{B353DD76-4605-4CF5-BD14-812B45FDA1BD}" name="other" dataDxfId="17"/>
    <tableColumn id="6" xr3:uid="{F1ECDA55-EC8A-487F-9BEE-88CACEDC5705}" name="none" dataDxfId="16"/>
    <tableColumn id="5" xr3:uid="{E21C9A15-C3B0-4B63-B200-4D15B322F0B4}" name="pedagogy mentioned?" dataDxfId="15"/>
    <tableColumn id="3" xr3:uid="{37591773-D3DF-4808-83C9-AB4695D28724}" name="softskill and student-centric?" dataDxfId="14"/>
    <tableColumn id="4" xr3:uid="{8B154725-E7FE-4CAF-AEF1-ACD5D42F5B36}" name="student factor and student-centric?" dataDxfId="13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F3F2AB3-7697-4C23-8740-B46E6CE0CC7B}" name="TableBT161214" displayName="TableBT161214" ref="A1:K265" totalsRowShown="0" headerRowDxfId="12" dataDxfId="11">
  <autoFilter ref="A1:K265" xr:uid="{5EC5299D-21DE-4F3F-B0C0-AE49072D1A51}"/>
  <tableColumns count="11">
    <tableColumn id="10" xr3:uid="{41C392CD-7B0A-4FFC-BD25-B9D231EDABA5}" name="Title" dataDxfId="10"/>
    <tableColumn id="7" xr3:uid="{82065E47-34B7-44EF-8C3A-CAA3B87A0773}" name="Author" dataDxfId="9"/>
    <tableColumn id="30" xr3:uid="{82A334DC-CEAF-462C-A04E-12FB7FE6CC18}" name="Bloom" dataDxfId="8"/>
    <tableColumn id="29" xr3:uid="{D51C48D0-86A2-4119-8323-FE1133AD180F}" name="requirements quality" dataDxfId="7"/>
    <tableColumn id="28" xr3:uid="{6E8C0B10-FB28-4B95-8F05-30309D3A3A9E}" name="RE activities" dataDxfId="6"/>
    <tableColumn id="26" xr3:uid="{89988F52-3F34-40C6-82BB-1C2531E455A0}" name="student factors" dataDxfId="5"/>
    <tableColumn id="24" xr3:uid="{1DBB882F-4202-4CF4-A8CB-B41940101862}" name="soft skills" dataDxfId="4"/>
    <tableColumn id="22" xr3:uid="{44C24A99-48C7-4998-BC47-B8B0C28B88F8}" name="awareness / integrated RE" dataDxfId="3"/>
    <tableColumn id="21" xr3:uid="{71B00520-BF4D-48FB-9004-3BCA6F22CB7C}" name="adaptability to prof. envs." dataDxfId="2"/>
    <tableColumn id="20" xr3:uid="{D7EF8A3E-FE69-447B-85BA-170C69CDCBD3}" name="authenticity / industry readiness" dataDxfId="1"/>
    <tableColumn id="19" xr3:uid="{D5A5E104-BD39-4314-869E-30CAB0715CE5}" name="none mentioned (in abstract)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ieeexplore.ieee.org/search/searchresult.jsp?matchBoolean=true&amp;queryText=%22Index%20Terms%22:software%20project&amp;newsearch=tru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eeexplore.ieee.org/search/searchresult.jsp?matchBoolean=true&amp;queryText=%22Index%20Terms%22:RE%20courses&amp;newsearch=true" TargetMode="External"/><Relationship Id="rId1" Type="http://schemas.openxmlformats.org/officeDocument/2006/relationships/hyperlink" Target="https://ieeexplore.ieee.org/search/searchresult.jsp?matchBoolean=true&amp;queryText=%22Index%20Terms%22:Global%20Software%20Development%20Training&amp;newsearch=true" TargetMode="External"/><Relationship Id="rId6" Type="http://schemas.openxmlformats.org/officeDocument/2006/relationships/hyperlink" Target="https://ieeexplore.ieee.org/search/searchresult.jsp?matchBoolean=true&amp;queryText=%22Index%20Terms%22:course%20projects%20design&amp;newsearch=true" TargetMode="External"/><Relationship Id="rId5" Type="http://schemas.openxmlformats.org/officeDocument/2006/relationships/hyperlink" Target="https://ieeexplore.ieee.org/search/searchresult.jsp?matchBoolean=true&amp;queryText=%22Index%20Terms%22:course%20materials%20selection&amp;newsearch=true" TargetMode="External"/><Relationship Id="rId4" Type="http://schemas.openxmlformats.org/officeDocument/2006/relationships/hyperlink" Target="https://ieeexplore.ieee.org/search/searchresult.jsp?matchBoolean=true&amp;queryText=%22Index%20Terms%22:requirements%20engineering%20education&amp;newsearch=tru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4CEA-10CB-493E-AED6-8E2010DF3934}">
  <dimension ref="A1:H158"/>
  <sheetViews>
    <sheetView tabSelected="1" workbookViewId="0">
      <selection activeCell="B146" sqref="B146"/>
    </sheetView>
  </sheetViews>
  <sheetFormatPr baseColWidth="10" defaultColWidth="11.5" defaultRowHeight="15"/>
  <cols>
    <col min="1" max="1" width="12.83203125" bestFit="1" customWidth="1"/>
    <col min="2" max="2" width="71.1640625" customWidth="1"/>
    <col min="3" max="3" width="51.1640625" customWidth="1"/>
    <col min="4" max="4" width="13.83203125" customWidth="1"/>
    <col min="5" max="5" width="16.6640625" bestFit="1" customWidth="1"/>
    <col min="6" max="6" width="16.6640625" customWidth="1"/>
    <col min="7" max="7" width="255.6640625" bestFit="1" customWidth="1"/>
    <col min="8" max="8" width="81.1640625" customWidth="1"/>
    <col min="9" max="9" width="15" bestFit="1" customWidth="1"/>
    <col min="10" max="10" width="81.1640625" customWidth="1"/>
  </cols>
  <sheetData>
    <row r="1" spans="1:8" s="1" customFormat="1">
      <c r="A1" s="1" t="s">
        <v>332</v>
      </c>
      <c r="B1" t="s">
        <v>2</v>
      </c>
      <c r="C1" t="s">
        <v>3</v>
      </c>
      <c r="D1" t="s">
        <v>262</v>
      </c>
      <c r="E1" s="7" t="s">
        <v>334</v>
      </c>
      <c r="F1" t="s">
        <v>263</v>
      </c>
      <c r="G1" t="s">
        <v>608</v>
      </c>
      <c r="H1"/>
    </row>
    <row r="2" spans="1:8">
      <c r="A2" s="3" t="s">
        <v>690</v>
      </c>
      <c r="B2" s="3" t="s">
        <v>4</v>
      </c>
      <c r="C2" s="3" t="s">
        <v>110</v>
      </c>
      <c r="D2" s="24">
        <v>2004</v>
      </c>
      <c r="E2" s="8" t="s">
        <v>335</v>
      </c>
      <c r="F2" s="8" t="s">
        <v>264</v>
      </c>
      <c r="G2" s="3" t="s">
        <v>393</v>
      </c>
    </row>
    <row r="3" spans="1:8">
      <c r="A3" s="3" t="s">
        <v>333</v>
      </c>
      <c r="B3" s="3" t="s">
        <v>568</v>
      </c>
      <c r="C3" s="3" t="s">
        <v>584</v>
      </c>
      <c r="D3" s="26">
        <v>2018</v>
      </c>
      <c r="E3" s="8" t="s">
        <v>567</v>
      </c>
      <c r="F3" s="3" t="s">
        <v>264</v>
      </c>
      <c r="G3" s="3" t="s">
        <v>566</v>
      </c>
    </row>
    <row r="4" spans="1:8">
      <c r="A4" s="3" t="s">
        <v>333</v>
      </c>
      <c r="B4" s="3" t="s">
        <v>6</v>
      </c>
      <c r="C4" s="3" t="s">
        <v>41</v>
      </c>
      <c r="D4" s="24">
        <v>2016</v>
      </c>
      <c r="E4" s="8" t="s">
        <v>335</v>
      </c>
      <c r="F4" s="8" t="s">
        <v>264</v>
      </c>
      <c r="G4" s="3" t="s">
        <v>287</v>
      </c>
    </row>
    <row r="5" spans="1:8">
      <c r="A5" s="3" t="s">
        <v>333</v>
      </c>
      <c r="B5" s="3" t="s">
        <v>179</v>
      </c>
      <c r="C5" s="3" t="s">
        <v>53</v>
      </c>
      <c r="D5" s="24">
        <v>2013</v>
      </c>
      <c r="E5" s="8" t="s">
        <v>257</v>
      </c>
      <c r="F5" s="8" t="s">
        <v>265</v>
      </c>
      <c r="G5" t="s">
        <v>301</v>
      </c>
    </row>
    <row r="6" spans="1:8">
      <c r="A6" s="3" t="s">
        <v>333</v>
      </c>
      <c r="B6" s="3" t="s">
        <v>150</v>
      </c>
      <c r="C6" s="3" t="s">
        <v>35</v>
      </c>
      <c r="D6" s="24">
        <v>2017</v>
      </c>
      <c r="E6" s="8" t="s">
        <v>526</v>
      </c>
      <c r="F6" s="8" t="s">
        <v>264</v>
      </c>
      <c r="G6" t="s">
        <v>280</v>
      </c>
    </row>
    <row r="7" spans="1:8">
      <c r="A7" s="3" t="s">
        <v>333</v>
      </c>
      <c r="B7" s="3" t="s">
        <v>148</v>
      </c>
      <c r="C7" s="3" t="s">
        <v>32</v>
      </c>
      <c r="D7" s="24">
        <v>2017</v>
      </c>
      <c r="E7" s="8" t="s">
        <v>595</v>
      </c>
      <c r="F7" s="8" t="s">
        <v>264</v>
      </c>
      <c r="G7" t="s">
        <v>279</v>
      </c>
    </row>
    <row r="8" spans="1:8">
      <c r="A8" s="3" t="s">
        <v>690</v>
      </c>
      <c r="B8" s="3" t="s">
        <v>232</v>
      </c>
      <c r="C8" s="3" t="s">
        <v>103</v>
      </c>
      <c r="D8" s="24">
        <v>2006</v>
      </c>
      <c r="E8" s="8" t="s">
        <v>596</v>
      </c>
      <c r="F8" s="8" t="s">
        <v>264</v>
      </c>
      <c r="G8" s="3" t="s">
        <v>393</v>
      </c>
    </row>
    <row r="9" spans="1:8">
      <c r="A9" s="3" t="s">
        <v>333</v>
      </c>
      <c r="B9" s="3" t="s">
        <v>171</v>
      </c>
      <c r="C9" s="3" t="s">
        <v>25</v>
      </c>
      <c r="D9" s="24">
        <v>2014</v>
      </c>
      <c r="E9" s="8" t="s">
        <v>336</v>
      </c>
      <c r="F9" s="8" t="s">
        <v>523</v>
      </c>
      <c r="G9" t="s">
        <v>297</v>
      </c>
    </row>
    <row r="10" spans="1:8">
      <c r="A10" s="3" t="s">
        <v>333</v>
      </c>
      <c r="B10" s="3" t="s">
        <v>160</v>
      </c>
      <c r="C10" s="3" t="s">
        <v>43</v>
      </c>
      <c r="D10" s="24">
        <v>2015</v>
      </c>
      <c r="E10" s="8" t="s">
        <v>337</v>
      </c>
      <c r="F10" s="8" t="s">
        <v>264</v>
      </c>
      <c r="G10" t="s">
        <v>289</v>
      </c>
    </row>
    <row r="11" spans="1:8">
      <c r="A11" s="3" t="s">
        <v>333</v>
      </c>
      <c r="B11" s="3" t="s">
        <v>126</v>
      </c>
      <c r="C11" s="3" t="s">
        <v>10</v>
      </c>
      <c r="D11" s="24">
        <v>2009</v>
      </c>
      <c r="E11" s="8" t="s">
        <v>335</v>
      </c>
      <c r="F11" s="8" t="s">
        <v>264</v>
      </c>
      <c r="G11" s="16" t="s">
        <v>619</v>
      </c>
    </row>
    <row r="12" spans="1:8">
      <c r="A12" s="3" t="s">
        <v>333</v>
      </c>
      <c r="B12" s="3" t="s">
        <v>532</v>
      </c>
      <c r="C12" s="3" t="s">
        <v>575</v>
      </c>
      <c r="D12" s="26">
        <v>2020</v>
      </c>
      <c r="E12" s="8" t="s">
        <v>533</v>
      </c>
      <c r="F12" s="3" t="s">
        <v>265</v>
      </c>
      <c r="G12" s="3" t="s">
        <v>534</v>
      </c>
    </row>
    <row r="13" spans="1:8">
      <c r="A13" s="3" t="s">
        <v>333</v>
      </c>
      <c r="B13" s="3" t="s">
        <v>224</v>
      </c>
      <c r="C13" s="3" t="s">
        <v>89</v>
      </c>
      <c r="D13" s="24">
        <v>2008</v>
      </c>
      <c r="E13" s="8" t="s">
        <v>338</v>
      </c>
      <c r="F13" s="8" t="s">
        <v>264</v>
      </c>
      <c r="G13" s="3" t="s">
        <v>620</v>
      </c>
    </row>
    <row r="14" spans="1:8">
      <c r="A14" s="3" t="s">
        <v>333</v>
      </c>
      <c r="B14" s="3" t="s">
        <v>173</v>
      </c>
      <c r="C14" s="3" t="s">
        <v>55</v>
      </c>
      <c r="D14" s="24">
        <v>2014</v>
      </c>
      <c r="E14" s="8" t="s">
        <v>596</v>
      </c>
      <c r="F14" s="8" t="s">
        <v>264</v>
      </c>
      <c r="G14" s="3" t="s">
        <v>393</v>
      </c>
    </row>
    <row r="15" spans="1:8">
      <c r="A15" s="3" t="s">
        <v>333</v>
      </c>
      <c r="B15" s="3" t="s">
        <v>185</v>
      </c>
      <c r="C15" s="3" t="s">
        <v>65</v>
      </c>
      <c r="D15" s="24">
        <v>2012</v>
      </c>
      <c r="E15" s="8" t="s">
        <v>339</v>
      </c>
      <c r="F15" s="8" t="s">
        <v>264</v>
      </c>
      <c r="G15" s="3" t="s">
        <v>609</v>
      </c>
    </row>
    <row r="16" spans="1:8">
      <c r="A16" s="3" t="s">
        <v>333</v>
      </c>
      <c r="B16" s="3" t="s">
        <v>552</v>
      </c>
      <c r="C16" s="3" t="s">
        <v>579</v>
      </c>
      <c r="D16" s="26">
        <v>2019</v>
      </c>
      <c r="E16" s="8" t="s">
        <v>360</v>
      </c>
      <c r="F16" s="3" t="s">
        <v>264</v>
      </c>
      <c r="G16" s="3" t="s">
        <v>553</v>
      </c>
    </row>
    <row r="17" spans="1:8">
      <c r="A17" s="3" t="s">
        <v>333</v>
      </c>
      <c r="B17" s="3" t="s">
        <v>242</v>
      </c>
      <c r="C17" s="3" t="s">
        <v>114</v>
      </c>
      <c r="D17" s="24">
        <v>2000</v>
      </c>
      <c r="E17" s="8" t="s">
        <v>340</v>
      </c>
      <c r="F17" s="8" t="s">
        <v>264</v>
      </c>
      <c r="G17" s="3" t="s">
        <v>610</v>
      </c>
    </row>
    <row r="18" spans="1:8">
      <c r="A18" s="3" t="s">
        <v>333</v>
      </c>
      <c r="B18" s="3" t="s">
        <v>158</v>
      </c>
      <c r="C18" s="3" t="s">
        <v>40</v>
      </c>
      <c r="D18" s="24">
        <v>2016</v>
      </c>
      <c r="E18" s="8" t="s">
        <v>335</v>
      </c>
      <c r="F18" s="8" t="s">
        <v>264</v>
      </c>
      <c r="G18" s="3" t="s">
        <v>286</v>
      </c>
    </row>
    <row r="19" spans="1:8">
      <c r="A19" s="3" t="s">
        <v>333</v>
      </c>
      <c r="B19" s="3" t="s">
        <v>180</v>
      </c>
      <c r="C19" s="3" t="s">
        <v>60</v>
      </c>
      <c r="D19" s="24">
        <v>2013</v>
      </c>
      <c r="E19" s="8" t="s">
        <v>256</v>
      </c>
      <c r="F19" s="8" t="s">
        <v>265</v>
      </c>
      <c r="G19" s="3" t="s">
        <v>302</v>
      </c>
    </row>
    <row r="20" spans="1:8">
      <c r="A20" s="3" t="s">
        <v>333</v>
      </c>
      <c r="B20" s="3" t="s">
        <v>136</v>
      </c>
      <c r="C20" s="3" t="s">
        <v>20</v>
      </c>
      <c r="D20" s="24">
        <v>2018</v>
      </c>
      <c r="E20" s="8" t="s">
        <v>336</v>
      </c>
      <c r="F20" s="8" t="s">
        <v>523</v>
      </c>
      <c r="G20" s="3" t="s">
        <v>270</v>
      </c>
    </row>
    <row r="21" spans="1:8">
      <c r="A21" s="3" t="s">
        <v>333</v>
      </c>
      <c r="B21" s="3" t="s">
        <v>187</v>
      </c>
      <c r="C21" s="3" t="s">
        <v>64</v>
      </c>
      <c r="D21" s="24">
        <v>2014</v>
      </c>
      <c r="E21" s="8" t="s">
        <v>258</v>
      </c>
      <c r="F21" s="8" t="s">
        <v>265</v>
      </c>
      <c r="G21" s="3" t="s">
        <v>611</v>
      </c>
    </row>
    <row r="22" spans="1:8">
      <c r="A22" s="3" t="s">
        <v>333</v>
      </c>
      <c r="B22" s="3" t="s">
        <v>135</v>
      </c>
      <c r="C22" s="3" t="s">
        <v>19</v>
      </c>
      <c r="D22" s="24">
        <v>2018</v>
      </c>
      <c r="E22" s="8" t="s">
        <v>336</v>
      </c>
      <c r="F22" s="8" t="s">
        <v>523</v>
      </c>
      <c r="G22" s="3" t="s">
        <v>269</v>
      </c>
    </row>
    <row r="23" spans="1:8">
      <c r="A23" s="3" t="s">
        <v>333</v>
      </c>
      <c r="B23" s="3" t="s">
        <v>149</v>
      </c>
      <c r="C23" s="3" t="s">
        <v>33</v>
      </c>
      <c r="D23" s="24">
        <v>2017</v>
      </c>
      <c r="E23" s="8" t="s">
        <v>603</v>
      </c>
      <c r="F23" s="8" t="s">
        <v>264</v>
      </c>
      <c r="G23" s="3" t="s">
        <v>393</v>
      </c>
    </row>
    <row r="24" spans="1:8">
      <c r="A24" s="3" t="s">
        <v>333</v>
      </c>
      <c r="B24" s="3" t="s">
        <v>217</v>
      </c>
      <c r="C24" s="3" t="s">
        <v>91</v>
      </c>
      <c r="D24" s="24">
        <v>2008</v>
      </c>
      <c r="E24" s="8" t="s">
        <v>336</v>
      </c>
      <c r="F24" s="8" t="s">
        <v>523</v>
      </c>
      <c r="G24" s="3" t="s">
        <v>621</v>
      </c>
    </row>
    <row r="25" spans="1:8">
      <c r="A25" s="3" t="s">
        <v>690</v>
      </c>
      <c r="B25" s="3" t="s">
        <v>209</v>
      </c>
      <c r="C25" s="3" t="s">
        <v>84</v>
      </c>
      <c r="D25" s="24">
        <v>2009</v>
      </c>
      <c r="E25" s="8" t="s">
        <v>336</v>
      </c>
      <c r="F25" s="8" t="s">
        <v>523</v>
      </c>
      <c r="G25" s="3" t="s">
        <v>622</v>
      </c>
    </row>
    <row r="26" spans="1:8">
      <c r="A26" s="3" t="s">
        <v>333</v>
      </c>
      <c r="B26" s="3" t="s">
        <v>205</v>
      </c>
      <c r="C26" s="3" t="s">
        <v>80</v>
      </c>
      <c r="D26" s="24">
        <v>2009</v>
      </c>
      <c r="E26" s="8" t="s">
        <v>341</v>
      </c>
      <c r="F26" s="8" t="s">
        <v>264</v>
      </c>
      <c r="G26" s="3" t="s">
        <v>623</v>
      </c>
    </row>
    <row r="27" spans="1:8">
      <c r="A27" s="3" t="s">
        <v>333</v>
      </c>
      <c r="B27" s="3" t="s">
        <v>170</v>
      </c>
      <c r="C27" s="3" t="s">
        <v>52</v>
      </c>
      <c r="D27" s="24">
        <v>2015</v>
      </c>
      <c r="E27" s="8" t="s">
        <v>596</v>
      </c>
      <c r="F27" s="8" t="s">
        <v>264</v>
      </c>
      <c r="G27" s="3" t="s">
        <v>612</v>
      </c>
      <c r="H27" s="3"/>
    </row>
    <row r="28" spans="1:8">
      <c r="A28" s="3" t="s">
        <v>690</v>
      </c>
      <c r="B28" s="3" t="s">
        <v>181</v>
      </c>
      <c r="C28" s="3" t="s">
        <v>61</v>
      </c>
      <c r="D28" s="24">
        <v>2012</v>
      </c>
      <c r="E28" s="8" t="s">
        <v>336</v>
      </c>
      <c r="F28" s="8" t="s">
        <v>523</v>
      </c>
      <c r="G28" s="3" t="s">
        <v>613</v>
      </c>
    </row>
    <row r="29" spans="1:8">
      <c r="A29" s="3" t="s">
        <v>690</v>
      </c>
      <c r="B29" s="3" t="s">
        <v>244</v>
      </c>
      <c r="C29" s="3" t="s">
        <v>116</v>
      </c>
      <c r="D29" s="24">
        <v>1995</v>
      </c>
      <c r="E29" s="8" t="s">
        <v>526</v>
      </c>
      <c r="F29" s="8" t="s">
        <v>264</v>
      </c>
      <c r="G29" s="3" t="s">
        <v>624</v>
      </c>
    </row>
    <row r="30" spans="1:8">
      <c r="A30" s="3" t="s">
        <v>333</v>
      </c>
      <c r="B30" s="3" t="s">
        <v>192</v>
      </c>
      <c r="C30" s="3" t="s">
        <v>71</v>
      </c>
      <c r="D30" s="24">
        <v>2011</v>
      </c>
      <c r="E30" s="8" t="s">
        <v>342</v>
      </c>
      <c r="F30" s="8" t="s">
        <v>523</v>
      </c>
      <c r="G30" s="3" t="s">
        <v>625</v>
      </c>
    </row>
    <row r="31" spans="1:8">
      <c r="A31" s="3" t="s">
        <v>333</v>
      </c>
      <c r="B31" s="3" t="s">
        <v>522</v>
      </c>
      <c r="C31" s="3" t="s">
        <v>574</v>
      </c>
      <c r="D31" s="26">
        <v>2020</v>
      </c>
      <c r="E31" s="8" t="s">
        <v>336</v>
      </c>
      <c r="F31" s="3" t="s">
        <v>523</v>
      </c>
      <c r="G31" s="3" t="s">
        <v>524</v>
      </c>
      <c r="H31" s="3"/>
    </row>
    <row r="32" spans="1:8">
      <c r="A32" s="3" t="s">
        <v>333</v>
      </c>
      <c r="B32" s="3" t="s">
        <v>156</v>
      </c>
      <c r="C32" s="3" t="s">
        <v>39</v>
      </c>
      <c r="D32" s="24">
        <v>2017</v>
      </c>
      <c r="E32" s="8" t="s">
        <v>343</v>
      </c>
      <c r="F32" s="8" t="s">
        <v>523</v>
      </c>
      <c r="G32" s="3" t="s">
        <v>614</v>
      </c>
    </row>
    <row r="33" spans="1:8">
      <c r="A33" s="3" t="s">
        <v>690</v>
      </c>
      <c r="B33" s="3" t="s">
        <v>207</v>
      </c>
      <c r="C33" s="3" t="s">
        <v>82</v>
      </c>
      <c r="D33" s="24">
        <v>2009</v>
      </c>
      <c r="E33" s="8" t="s">
        <v>336</v>
      </c>
      <c r="F33" s="8" t="s">
        <v>264</v>
      </c>
      <c r="G33" s="3" t="s">
        <v>626</v>
      </c>
    </row>
    <row r="34" spans="1:8">
      <c r="A34" s="3" t="s">
        <v>333</v>
      </c>
      <c r="B34" s="3" t="s">
        <v>129</v>
      </c>
      <c r="C34" s="3" t="s">
        <v>13</v>
      </c>
      <c r="D34" s="24">
        <v>2013</v>
      </c>
      <c r="E34" s="8" t="s">
        <v>335</v>
      </c>
      <c r="F34" s="8" t="s">
        <v>264</v>
      </c>
      <c r="G34" s="3" t="s">
        <v>627</v>
      </c>
    </row>
    <row r="35" spans="1:8">
      <c r="A35" s="3" t="s">
        <v>333</v>
      </c>
      <c r="B35" s="3" t="s">
        <v>542</v>
      </c>
      <c r="C35" s="3" t="s">
        <v>576</v>
      </c>
      <c r="D35" s="26">
        <v>2019</v>
      </c>
      <c r="E35" s="8" t="s">
        <v>356</v>
      </c>
      <c r="F35" s="3" t="s">
        <v>264</v>
      </c>
      <c r="G35" s="3" t="s">
        <v>543</v>
      </c>
    </row>
    <row r="36" spans="1:8">
      <c r="A36" s="3" t="s">
        <v>333</v>
      </c>
      <c r="B36" s="3" t="s">
        <v>142</v>
      </c>
      <c r="C36" s="3" t="s">
        <v>26</v>
      </c>
      <c r="D36" s="24">
        <v>2018</v>
      </c>
      <c r="E36" s="8" t="s">
        <v>253</v>
      </c>
      <c r="F36" s="8" t="s">
        <v>265</v>
      </c>
      <c r="G36" s="3" t="s">
        <v>274</v>
      </c>
    </row>
    <row r="37" spans="1:8">
      <c r="A37" s="3" t="s">
        <v>690</v>
      </c>
      <c r="B37" s="3" t="s">
        <v>240</v>
      </c>
      <c r="C37" s="3" t="s">
        <v>112</v>
      </c>
      <c r="D37" s="24">
        <v>2003</v>
      </c>
      <c r="E37" s="8" t="s">
        <v>340</v>
      </c>
      <c r="F37" s="8" t="s">
        <v>264</v>
      </c>
      <c r="G37" s="3" t="s">
        <v>284</v>
      </c>
    </row>
    <row r="38" spans="1:8">
      <c r="A38" s="3" t="s">
        <v>333</v>
      </c>
      <c r="B38" s="3" t="s">
        <v>222</v>
      </c>
      <c r="C38" s="3" t="s">
        <v>89</v>
      </c>
      <c r="D38" s="24">
        <v>2017</v>
      </c>
      <c r="E38" s="8" t="s">
        <v>597</v>
      </c>
      <c r="F38" s="8" t="s">
        <v>264</v>
      </c>
      <c r="G38" s="3" t="s">
        <v>319</v>
      </c>
    </row>
    <row r="39" spans="1:8">
      <c r="A39" s="3" t="s">
        <v>690</v>
      </c>
      <c r="B39" s="3" t="s">
        <v>208</v>
      </c>
      <c r="C39" s="3" t="s">
        <v>83</v>
      </c>
      <c r="D39" s="24">
        <v>2009</v>
      </c>
      <c r="E39" s="8" t="s">
        <v>336</v>
      </c>
      <c r="F39" s="8" t="s">
        <v>523</v>
      </c>
      <c r="G39" s="3" t="s">
        <v>628</v>
      </c>
    </row>
    <row r="40" spans="1:8">
      <c r="A40" s="3" t="s">
        <v>333</v>
      </c>
      <c r="B40" s="3" t="s">
        <v>172</v>
      </c>
      <c r="C40" s="3" t="s">
        <v>54</v>
      </c>
      <c r="D40" s="24">
        <v>2014</v>
      </c>
      <c r="E40" s="8" t="s">
        <v>336</v>
      </c>
      <c r="F40" s="8" t="s">
        <v>523</v>
      </c>
      <c r="G40" s="3" t="s">
        <v>629</v>
      </c>
    </row>
    <row r="41" spans="1:8">
      <c r="A41" s="3" t="s">
        <v>333</v>
      </c>
      <c r="B41" s="3" t="s">
        <v>557</v>
      </c>
      <c r="C41" s="3" t="s">
        <v>581</v>
      </c>
      <c r="D41" s="26">
        <v>2019</v>
      </c>
      <c r="E41" s="8" t="s">
        <v>540</v>
      </c>
      <c r="F41" s="3" t="s">
        <v>264</v>
      </c>
      <c r="G41" s="3" t="s">
        <v>558</v>
      </c>
    </row>
    <row r="42" spans="1:8">
      <c r="A42" s="3" t="s">
        <v>333</v>
      </c>
      <c r="B42" s="3" t="s">
        <v>153</v>
      </c>
      <c r="C42" s="3" t="s">
        <v>36</v>
      </c>
      <c r="D42" s="24">
        <v>2017</v>
      </c>
      <c r="E42" s="8" t="s">
        <v>339</v>
      </c>
      <c r="F42" s="8" t="s">
        <v>264</v>
      </c>
      <c r="G42" s="3" t="s">
        <v>283</v>
      </c>
    </row>
    <row r="43" spans="1:8">
      <c r="A43" s="3" t="s">
        <v>333</v>
      </c>
      <c r="B43" s="3" t="s">
        <v>218</v>
      </c>
      <c r="C43" s="3" t="s">
        <v>92</v>
      </c>
      <c r="D43" s="24">
        <v>2008</v>
      </c>
      <c r="E43" s="8" t="s">
        <v>336</v>
      </c>
      <c r="F43" s="8" t="s">
        <v>523</v>
      </c>
      <c r="G43" s="3" t="s">
        <v>630</v>
      </c>
    </row>
    <row r="44" spans="1:8" s="3" customFormat="1">
      <c r="A44" s="3" t="s">
        <v>333</v>
      </c>
      <c r="B44" s="3" t="s">
        <v>246</v>
      </c>
      <c r="C44" s="3" t="s">
        <v>118</v>
      </c>
      <c r="D44" s="24">
        <v>1988</v>
      </c>
      <c r="E44" s="8" t="s">
        <v>344</v>
      </c>
      <c r="F44" s="8" t="s">
        <v>264</v>
      </c>
      <c r="G44" t="s">
        <v>615</v>
      </c>
      <c r="H44"/>
    </row>
    <row r="45" spans="1:8" s="3" customFormat="1">
      <c r="A45" s="3" t="s">
        <v>333</v>
      </c>
      <c r="B45" s="3" t="s">
        <v>538</v>
      </c>
      <c r="C45" s="3" t="s">
        <v>539</v>
      </c>
      <c r="D45" s="26">
        <v>2020</v>
      </c>
      <c r="E45" s="8" t="s">
        <v>540</v>
      </c>
      <c r="F45" s="3" t="s">
        <v>264</v>
      </c>
      <c r="G45" s="3" t="s">
        <v>541</v>
      </c>
      <c r="H45"/>
    </row>
    <row r="46" spans="1:8" s="3" customFormat="1">
      <c r="A46" s="3" t="s">
        <v>333</v>
      </c>
      <c r="B46" s="3" t="s">
        <v>151</v>
      </c>
      <c r="C46" s="3" t="s">
        <v>25</v>
      </c>
      <c r="D46" s="24">
        <v>2017</v>
      </c>
      <c r="E46" s="8" t="s">
        <v>345</v>
      </c>
      <c r="F46" s="8" t="s">
        <v>264</v>
      </c>
      <c r="G46" s="3" t="s">
        <v>631</v>
      </c>
      <c r="H46"/>
    </row>
    <row r="47" spans="1:8">
      <c r="A47" s="3" t="s">
        <v>333</v>
      </c>
      <c r="B47" s="3" t="s">
        <v>132</v>
      </c>
      <c r="C47" s="3" t="s">
        <v>16</v>
      </c>
      <c r="D47" s="24">
        <v>2019</v>
      </c>
      <c r="E47" s="8" t="s">
        <v>252</v>
      </c>
      <c r="F47" s="8" t="s">
        <v>265</v>
      </c>
      <c r="G47" s="3" t="s">
        <v>267</v>
      </c>
    </row>
    <row r="48" spans="1:8" s="3" customFormat="1">
      <c r="A48" s="3" t="s">
        <v>333</v>
      </c>
      <c r="B48" s="3" t="s">
        <v>132</v>
      </c>
      <c r="C48" s="3" t="s">
        <v>583</v>
      </c>
      <c r="D48" s="26">
        <v>2019</v>
      </c>
      <c r="E48" s="8" t="s">
        <v>252</v>
      </c>
      <c r="F48" s="3" t="s">
        <v>264</v>
      </c>
      <c r="G48" s="3" t="s">
        <v>565</v>
      </c>
      <c r="H48"/>
    </row>
    <row r="49" spans="1:8" s="3" customFormat="1">
      <c r="A49" s="3" t="s">
        <v>690</v>
      </c>
      <c r="B49" s="3" t="s">
        <v>196</v>
      </c>
      <c r="C49" s="3" t="s">
        <v>75</v>
      </c>
      <c r="D49" s="24">
        <v>2010</v>
      </c>
      <c r="E49" s="8" t="s">
        <v>336</v>
      </c>
      <c r="F49" s="8" t="s">
        <v>523</v>
      </c>
      <c r="G49" s="3" t="s">
        <v>311</v>
      </c>
    </row>
    <row r="50" spans="1:8">
      <c r="A50" s="3" t="s">
        <v>333</v>
      </c>
      <c r="B50" s="3" t="s">
        <v>212</v>
      </c>
      <c r="C50" s="3" t="s">
        <v>87</v>
      </c>
      <c r="D50" s="24">
        <v>2009</v>
      </c>
      <c r="E50" s="8" t="s">
        <v>346</v>
      </c>
      <c r="F50" s="8" t="s">
        <v>265</v>
      </c>
      <c r="G50" s="3" t="s">
        <v>317</v>
      </c>
    </row>
    <row r="51" spans="1:8">
      <c r="A51" s="3" t="s">
        <v>333</v>
      </c>
      <c r="B51" s="3" t="s">
        <v>159</v>
      </c>
      <c r="C51" s="3" t="s">
        <v>42</v>
      </c>
      <c r="D51" s="24">
        <v>2016</v>
      </c>
      <c r="E51" s="8" t="s">
        <v>347</v>
      </c>
      <c r="F51" s="8" t="s">
        <v>264</v>
      </c>
      <c r="G51" s="3" t="s">
        <v>288</v>
      </c>
    </row>
    <row r="52" spans="1:8">
      <c r="A52" s="3" t="s">
        <v>333</v>
      </c>
      <c r="B52" s="3" t="s">
        <v>189</v>
      </c>
      <c r="C52" s="3" t="s">
        <v>68</v>
      </c>
      <c r="D52" s="24">
        <v>2011</v>
      </c>
      <c r="E52" s="8" t="s">
        <v>336</v>
      </c>
      <c r="F52" s="8" t="s">
        <v>523</v>
      </c>
      <c r="G52" s="3" t="s">
        <v>306</v>
      </c>
    </row>
    <row r="53" spans="1:8">
      <c r="A53" s="3" t="s">
        <v>690</v>
      </c>
      <c r="B53" s="3" t="s">
        <v>234</v>
      </c>
      <c r="C53" s="3" t="s">
        <v>105</v>
      </c>
      <c r="D53" s="24">
        <v>2005</v>
      </c>
      <c r="E53" s="8" t="s">
        <v>526</v>
      </c>
      <c r="F53" s="8" t="s">
        <v>264</v>
      </c>
      <c r="G53" s="3" t="s">
        <v>632</v>
      </c>
    </row>
    <row r="54" spans="1:8">
      <c r="A54" s="3" t="s">
        <v>333</v>
      </c>
      <c r="B54" s="3" t="s">
        <v>176</v>
      </c>
      <c r="C54" s="3" t="s">
        <v>57</v>
      </c>
      <c r="D54" s="24">
        <v>2014</v>
      </c>
      <c r="E54" s="8" t="s">
        <v>604</v>
      </c>
      <c r="F54" s="8" t="s">
        <v>264</v>
      </c>
      <c r="G54" s="3" t="s">
        <v>299</v>
      </c>
      <c r="H54" s="3"/>
    </row>
    <row r="55" spans="1:8">
      <c r="A55" s="3" t="s">
        <v>333</v>
      </c>
      <c r="B55" s="3" t="s">
        <v>131</v>
      </c>
      <c r="C55" s="3" t="s">
        <v>15</v>
      </c>
      <c r="D55" s="24">
        <v>2018</v>
      </c>
      <c r="E55" s="8" t="s">
        <v>598</v>
      </c>
      <c r="F55" s="8" t="s">
        <v>264</v>
      </c>
      <c r="G55" s="3" t="s">
        <v>633</v>
      </c>
    </row>
    <row r="56" spans="1:8">
      <c r="A56" s="3" t="s">
        <v>690</v>
      </c>
      <c r="B56" s="3" t="s">
        <v>236</v>
      </c>
      <c r="C56" s="3" t="s">
        <v>107</v>
      </c>
      <c r="D56" s="24">
        <v>2005</v>
      </c>
      <c r="E56" s="8" t="s">
        <v>596</v>
      </c>
      <c r="F56" s="8" t="s">
        <v>264</v>
      </c>
      <c r="G56" s="3" t="s">
        <v>393</v>
      </c>
    </row>
    <row r="57" spans="1:8">
      <c r="A57" s="3" t="s">
        <v>333</v>
      </c>
      <c r="B57" s="3" t="s">
        <v>190</v>
      </c>
      <c r="C57" s="3" t="s">
        <v>69</v>
      </c>
      <c r="D57" s="24">
        <v>2011</v>
      </c>
      <c r="E57" s="8" t="s">
        <v>336</v>
      </c>
      <c r="F57" s="8" t="s">
        <v>523</v>
      </c>
      <c r="G57" s="3" t="s">
        <v>307</v>
      </c>
    </row>
    <row r="58" spans="1:8">
      <c r="A58" s="3" t="s">
        <v>333</v>
      </c>
      <c r="B58" s="3" t="s">
        <v>166</v>
      </c>
      <c r="C58" s="3" t="s">
        <v>49</v>
      </c>
      <c r="D58" s="24">
        <v>2015</v>
      </c>
      <c r="E58" s="8" t="s">
        <v>605</v>
      </c>
      <c r="F58" s="8" t="s">
        <v>523</v>
      </c>
      <c r="G58" s="3" t="s">
        <v>293</v>
      </c>
    </row>
    <row r="59" spans="1:8">
      <c r="A59" s="3" t="s">
        <v>690</v>
      </c>
      <c r="B59" s="3" t="s">
        <v>213</v>
      </c>
      <c r="C59" s="3" t="s">
        <v>88</v>
      </c>
      <c r="D59" s="24">
        <v>2009</v>
      </c>
      <c r="E59" s="8" t="s">
        <v>260</v>
      </c>
      <c r="F59" s="8" t="s">
        <v>265</v>
      </c>
      <c r="G59" s="3" t="s">
        <v>393</v>
      </c>
    </row>
    <row r="60" spans="1:8">
      <c r="A60" s="3" t="s">
        <v>333</v>
      </c>
      <c r="B60" s="3" t="s">
        <v>152</v>
      </c>
      <c r="C60" s="3" t="s">
        <v>25</v>
      </c>
      <c r="D60" s="24">
        <v>2017</v>
      </c>
      <c r="E60" s="8" t="s">
        <v>339</v>
      </c>
      <c r="F60" s="8" t="s">
        <v>264</v>
      </c>
      <c r="G60" s="3" t="s">
        <v>281</v>
      </c>
    </row>
    <row r="61" spans="1:8">
      <c r="A61" s="3" t="s">
        <v>333</v>
      </c>
      <c r="B61" s="3" t="s">
        <v>248</v>
      </c>
      <c r="C61" s="3" t="s">
        <v>120</v>
      </c>
      <c r="D61" s="24">
        <v>2017</v>
      </c>
      <c r="E61" s="8" t="s">
        <v>606</v>
      </c>
      <c r="F61" s="8" t="s">
        <v>523</v>
      </c>
      <c r="G61" s="3" t="s">
        <v>323</v>
      </c>
    </row>
    <row r="62" spans="1:8">
      <c r="A62" s="3" t="s">
        <v>690</v>
      </c>
      <c r="B62" s="3" t="s">
        <v>230</v>
      </c>
      <c r="C62" s="3" t="s">
        <v>101</v>
      </c>
      <c r="D62" s="24">
        <v>2006</v>
      </c>
      <c r="E62" s="8" t="s">
        <v>349</v>
      </c>
      <c r="F62" s="8" t="s">
        <v>264</v>
      </c>
      <c r="G62" s="3" t="s">
        <v>634</v>
      </c>
    </row>
    <row r="63" spans="1:8">
      <c r="A63" s="3" t="s">
        <v>333</v>
      </c>
      <c r="B63" s="3" t="s">
        <v>154</v>
      </c>
      <c r="C63" s="3" t="s">
        <v>37</v>
      </c>
      <c r="D63" s="24">
        <v>2017</v>
      </c>
      <c r="E63" s="8" t="s">
        <v>350</v>
      </c>
      <c r="F63" s="8" t="s">
        <v>264</v>
      </c>
      <c r="G63" s="3" t="s">
        <v>282</v>
      </c>
    </row>
    <row r="64" spans="1:8">
      <c r="A64" s="3" t="s">
        <v>690</v>
      </c>
      <c r="B64" s="3" t="s">
        <v>184</v>
      </c>
      <c r="C64" s="3" t="s">
        <v>64</v>
      </c>
      <c r="D64" s="24">
        <v>2012</v>
      </c>
      <c r="E64" s="8" t="s">
        <v>351</v>
      </c>
      <c r="F64" s="8" t="s">
        <v>264</v>
      </c>
      <c r="G64" s="3" t="s">
        <v>304</v>
      </c>
    </row>
    <row r="65" spans="1:8">
      <c r="A65" s="3" t="s">
        <v>333</v>
      </c>
      <c r="B65" s="3" t="s">
        <v>531</v>
      </c>
      <c r="C65" s="3" t="s">
        <v>530</v>
      </c>
      <c r="D65" s="26">
        <v>2020</v>
      </c>
      <c r="E65" s="8" t="s">
        <v>529</v>
      </c>
      <c r="F65" s="3" t="s">
        <v>264</v>
      </c>
      <c r="G65" s="3" t="s">
        <v>528</v>
      </c>
    </row>
    <row r="66" spans="1:8">
      <c r="A66" s="3" t="s">
        <v>333</v>
      </c>
      <c r="B66" s="3" t="s">
        <v>546</v>
      </c>
      <c r="C66" s="3" t="s">
        <v>578</v>
      </c>
      <c r="D66" s="26">
        <v>2019</v>
      </c>
      <c r="E66" s="8" t="s">
        <v>340</v>
      </c>
      <c r="F66" s="3" t="s">
        <v>264</v>
      </c>
      <c r="G66" s="3" t="s">
        <v>547</v>
      </c>
    </row>
    <row r="67" spans="1:8">
      <c r="A67" s="3" t="s">
        <v>690</v>
      </c>
      <c r="B67" s="3" t="s">
        <v>239</v>
      </c>
      <c r="C67" s="3" t="s">
        <v>111</v>
      </c>
      <c r="D67" s="24">
        <v>2003</v>
      </c>
      <c r="E67" s="8" t="s">
        <v>345</v>
      </c>
      <c r="F67" s="8" t="s">
        <v>264</v>
      </c>
      <c r="G67" s="3" t="s">
        <v>635</v>
      </c>
    </row>
    <row r="68" spans="1:8">
      <c r="A68" s="3" t="s">
        <v>333</v>
      </c>
      <c r="B68" s="3" t="s">
        <v>250</v>
      </c>
      <c r="C68" s="3" t="s">
        <v>122</v>
      </c>
      <c r="D68" s="24">
        <v>2014</v>
      </c>
      <c r="E68" s="8" t="s">
        <v>335</v>
      </c>
      <c r="F68" s="8" t="s">
        <v>264</v>
      </c>
      <c r="G68" s="3" t="s">
        <v>636</v>
      </c>
    </row>
    <row r="69" spans="1:8">
      <c r="A69" s="3" t="s">
        <v>333</v>
      </c>
      <c r="B69" s="3" t="s">
        <v>535</v>
      </c>
      <c r="C69" s="3" t="s">
        <v>536</v>
      </c>
      <c r="D69" s="26">
        <v>2019</v>
      </c>
      <c r="E69" s="8" t="s">
        <v>537</v>
      </c>
      <c r="F69" s="3" t="s">
        <v>264</v>
      </c>
      <c r="G69" s="3" t="s">
        <v>669</v>
      </c>
      <c r="H69" s="3"/>
    </row>
    <row r="70" spans="1:8">
      <c r="A70" s="3" t="s">
        <v>333</v>
      </c>
      <c r="B70" s="3" t="s">
        <v>544</v>
      </c>
      <c r="C70" s="3" t="s">
        <v>577</v>
      </c>
      <c r="D70" s="26">
        <v>2019</v>
      </c>
      <c r="E70" s="8" t="s">
        <v>340</v>
      </c>
      <c r="F70" s="3" t="s">
        <v>264</v>
      </c>
      <c r="G70" s="3" t="s">
        <v>545</v>
      </c>
    </row>
    <row r="71" spans="1:8">
      <c r="A71" s="3" t="s">
        <v>333</v>
      </c>
      <c r="B71" s="3" t="s">
        <v>525</v>
      </c>
      <c r="C71" s="3" t="s">
        <v>22</v>
      </c>
      <c r="D71" s="26">
        <v>2020</v>
      </c>
      <c r="E71" s="8" t="s">
        <v>526</v>
      </c>
      <c r="F71" s="3" t="s">
        <v>264</v>
      </c>
      <c r="G71" s="3" t="s">
        <v>527</v>
      </c>
    </row>
    <row r="72" spans="1:8">
      <c r="A72" s="3" t="s">
        <v>690</v>
      </c>
      <c r="B72" s="3" t="s">
        <v>201</v>
      </c>
      <c r="C72" s="3" t="s">
        <v>73</v>
      </c>
      <c r="D72" s="24">
        <v>2010</v>
      </c>
      <c r="E72" s="8" t="s">
        <v>259</v>
      </c>
      <c r="F72" s="8" t="s">
        <v>265</v>
      </c>
      <c r="G72" s="3" t="s">
        <v>313</v>
      </c>
    </row>
    <row r="73" spans="1:8">
      <c r="A73" s="3" t="s">
        <v>690</v>
      </c>
      <c r="B73" s="3" t="s">
        <v>238</v>
      </c>
      <c r="C73" s="3" t="s">
        <v>109</v>
      </c>
      <c r="D73" s="24">
        <v>2004</v>
      </c>
      <c r="E73" s="8" t="s">
        <v>335</v>
      </c>
      <c r="F73" s="8" t="s">
        <v>264</v>
      </c>
      <c r="G73" s="3" t="s">
        <v>637</v>
      </c>
    </row>
    <row r="74" spans="1:8">
      <c r="A74" s="3" t="s">
        <v>333</v>
      </c>
      <c r="B74" s="3" t="s">
        <v>228</v>
      </c>
      <c r="C74" s="3" t="s">
        <v>99</v>
      </c>
      <c r="D74" s="24">
        <v>2007</v>
      </c>
      <c r="E74" s="8" t="s">
        <v>347</v>
      </c>
      <c r="F74" s="8" t="s">
        <v>264</v>
      </c>
      <c r="G74" s="3" t="s">
        <v>638</v>
      </c>
    </row>
    <row r="75" spans="1:8">
      <c r="A75" s="3" t="s">
        <v>690</v>
      </c>
      <c r="B75" s="3" t="s">
        <v>241</v>
      </c>
      <c r="C75" s="3" t="s">
        <v>113</v>
      </c>
      <c r="D75" s="24">
        <v>2002</v>
      </c>
      <c r="E75" s="8" t="s">
        <v>596</v>
      </c>
      <c r="F75" s="8" t="s">
        <v>264</v>
      </c>
      <c r="G75" s="3" t="s">
        <v>393</v>
      </c>
    </row>
    <row r="76" spans="1:8">
      <c r="A76" s="3" t="s">
        <v>333</v>
      </c>
      <c r="B76" s="3" t="s">
        <v>139</v>
      </c>
      <c r="C76" s="3" t="s">
        <v>23</v>
      </c>
      <c r="D76" s="24">
        <v>2018</v>
      </c>
      <c r="E76" s="8" t="s">
        <v>352</v>
      </c>
      <c r="F76" s="8" t="s">
        <v>264</v>
      </c>
      <c r="G76" s="3" t="s">
        <v>639</v>
      </c>
    </row>
    <row r="77" spans="1:8" s="3" customFormat="1">
      <c r="A77" s="3" t="s">
        <v>333</v>
      </c>
      <c r="B77" s="3" t="s">
        <v>147</v>
      </c>
      <c r="C77" s="3" t="s">
        <v>31</v>
      </c>
      <c r="D77" s="24">
        <v>2017</v>
      </c>
      <c r="E77" s="8" t="s">
        <v>346</v>
      </c>
      <c r="F77" s="8" t="s">
        <v>265</v>
      </c>
      <c r="G77" s="3" t="s">
        <v>278</v>
      </c>
      <c r="H77"/>
    </row>
    <row r="78" spans="1:8">
      <c r="A78" s="3" t="s">
        <v>333</v>
      </c>
      <c r="B78" s="3" t="s">
        <v>138</v>
      </c>
      <c r="C78" s="3" t="s">
        <v>22</v>
      </c>
      <c r="D78" s="24">
        <v>2018</v>
      </c>
      <c r="E78" s="8" t="s">
        <v>526</v>
      </c>
      <c r="F78" s="8" t="s">
        <v>264</v>
      </c>
      <c r="G78" s="3" t="s">
        <v>272</v>
      </c>
    </row>
    <row r="79" spans="1:8">
      <c r="A79" s="3" t="s">
        <v>333</v>
      </c>
      <c r="B79" s="3" t="s">
        <v>220</v>
      </c>
      <c r="C79" s="3" t="s">
        <v>94</v>
      </c>
      <c r="D79" s="24">
        <v>2008</v>
      </c>
      <c r="E79" s="8" t="s">
        <v>336</v>
      </c>
      <c r="F79" s="8" t="s">
        <v>523</v>
      </c>
      <c r="G79" s="3" t="s">
        <v>640</v>
      </c>
    </row>
    <row r="80" spans="1:8">
      <c r="A80" s="3" t="s">
        <v>333</v>
      </c>
      <c r="B80" s="3" t="s">
        <v>550</v>
      </c>
      <c r="C80" s="3" t="s">
        <v>570</v>
      </c>
      <c r="D80" s="26">
        <v>2019</v>
      </c>
      <c r="E80" s="8" t="s">
        <v>526</v>
      </c>
      <c r="F80" s="3" t="s">
        <v>264</v>
      </c>
      <c r="G80" s="3" t="s">
        <v>551</v>
      </c>
    </row>
    <row r="81" spans="1:8">
      <c r="A81" s="3" t="s">
        <v>690</v>
      </c>
      <c r="B81" s="3" t="s">
        <v>206</v>
      </c>
      <c r="C81" s="3" t="s">
        <v>81</v>
      </c>
      <c r="D81" s="24">
        <v>2009</v>
      </c>
      <c r="E81" s="8" t="s">
        <v>336</v>
      </c>
      <c r="F81" s="8" t="s">
        <v>523</v>
      </c>
      <c r="G81" s="3" t="s">
        <v>641</v>
      </c>
    </row>
    <row r="82" spans="1:8">
      <c r="A82" s="3" t="s">
        <v>333</v>
      </c>
      <c r="B82" s="3" t="s">
        <v>168</v>
      </c>
      <c r="C82" s="3" t="s">
        <v>51</v>
      </c>
      <c r="D82" s="24">
        <v>2015</v>
      </c>
      <c r="E82" s="8" t="s">
        <v>605</v>
      </c>
      <c r="F82" s="8" t="s">
        <v>523</v>
      </c>
      <c r="G82" s="3" t="s">
        <v>295</v>
      </c>
    </row>
    <row r="83" spans="1:8">
      <c r="A83" s="3" t="s">
        <v>690</v>
      </c>
      <c r="B83" s="3" t="s">
        <v>211</v>
      </c>
      <c r="C83" s="3" t="s">
        <v>86</v>
      </c>
      <c r="D83" s="24">
        <v>2009</v>
      </c>
      <c r="E83" s="8" t="s">
        <v>353</v>
      </c>
      <c r="F83" s="8" t="s">
        <v>523</v>
      </c>
      <c r="G83" s="3" t="s">
        <v>316</v>
      </c>
    </row>
    <row r="84" spans="1:8">
      <c r="A84" s="3" t="s">
        <v>333</v>
      </c>
      <c r="B84" s="3" t="s">
        <v>169</v>
      </c>
      <c r="C84" s="3" t="s">
        <v>18</v>
      </c>
      <c r="D84" s="24">
        <v>2015</v>
      </c>
      <c r="E84" s="8" t="s">
        <v>605</v>
      </c>
      <c r="F84" s="8" t="s">
        <v>523</v>
      </c>
      <c r="G84" s="3" t="s">
        <v>296</v>
      </c>
    </row>
    <row r="85" spans="1:8">
      <c r="A85" s="3" t="s">
        <v>690</v>
      </c>
      <c r="B85" s="3" t="s">
        <v>227</v>
      </c>
      <c r="C85" s="3" t="s">
        <v>98</v>
      </c>
      <c r="D85" s="24">
        <v>2007</v>
      </c>
      <c r="E85" s="8" t="s">
        <v>354</v>
      </c>
      <c r="F85" s="8" t="s">
        <v>264</v>
      </c>
      <c r="G85" s="3" t="s">
        <v>616</v>
      </c>
      <c r="H85" s="3"/>
    </row>
    <row r="86" spans="1:8">
      <c r="A86" s="3" t="s">
        <v>333</v>
      </c>
      <c r="B86" s="3" t="s">
        <v>146</v>
      </c>
      <c r="C86" s="3" t="s">
        <v>30</v>
      </c>
      <c r="D86" s="24">
        <v>2017</v>
      </c>
      <c r="E86" s="8" t="s">
        <v>335</v>
      </c>
      <c r="F86" s="8" t="s">
        <v>264</v>
      </c>
      <c r="G86" s="3" t="s">
        <v>642</v>
      </c>
    </row>
    <row r="87" spans="1:8">
      <c r="A87" s="3" t="s">
        <v>333</v>
      </c>
      <c r="B87" s="3" t="s">
        <v>167</v>
      </c>
      <c r="C87" s="3" t="s">
        <v>50</v>
      </c>
      <c r="D87" s="24">
        <v>2015</v>
      </c>
      <c r="E87" s="8" t="s">
        <v>605</v>
      </c>
      <c r="F87" s="8" t="s">
        <v>523</v>
      </c>
      <c r="G87" s="3" t="s">
        <v>294</v>
      </c>
      <c r="H87" s="3"/>
    </row>
    <row r="88" spans="1:8">
      <c r="A88" s="3" t="s">
        <v>690</v>
      </c>
      <c r="B88" s="3" t="s">
        <v>221</v>
      </c>
      <c r="C88" s="3" t="s">
        <v>95</v>
      </c>
      <c r="D88" s="24">
        <v>2008</v>
      </c>
      <c r="E88" s="8" t="s">
        <v>336</v>
      </c>
      <c r="F88" s="8" t="s">
        <v>523</v>
      </c>
      <c r="G88" s="3" t="s">
        <v>643</v>
      </c>
    </row>
    <row r="89" spans="1:8">
      <c r="A89" s="3" t="s">
        <v>333</v>
      </c>
      <c r="B89" s="3" t="s">
        <v>197</v>
      </c>
      <c r="C89" s="3" t="s">
        <v>76</v>
      </c>
      <c r="D89" s="24">
        <v>2010</v>
      </c>
      <c r="E89" s="8" t="s">
        <v>336</v>
      </c>
      <c r="F89" s="8" t="s">
        <v>523</v>
      </c>
      <c r="G89" s="3" t="s">
        <v>644</v>
      </c>
    </row>
    <row r="90" spans="1:8">
      <c r="A90" s="3" t="s">
        <v>333</v>
      </c>
      <c r="B90" s="3" t="s">
        <v>200</v>
      </c>
      <c r="C90" s="3" t="s">
        <v>53</v>
      </c>
      <c r="D90" s="24">
        <v>2010</v>
      </c>
      <c r="E90" s="8" t="s">
        <v>355</v>
      </c>
      <c r="F90" s="8" t="s">
        <v>264</v>
      </c>
      <c r="G90" s="3" t="s">
        <v>312</v>
      </c>
    </row>
    <row r="91" spans="1:8">
      <c r="A91" s="3" t="s">
        <v>333</v>
      </c>
      <c r="B91" s="3" t="s">
        <v>249</v>
      </c>
      <c r="C91" s="3" t="s">
        <v>121</v>
      </c>
      <c r="D91" s="24">
        <v>2016</v>
      </c>
      <c r="E91" s="8" t="s">
        <v>335</v>
      </c>
      <c r="F91" s="8" t="s">
        <v>264</v>
      </c>
      <c r="G91" s="3" t="s">
        <v>324</v>
      </c>
    </row>
    <row r="92" spans="1:8">
      <c r="A92" s="3" t="s">
        <v>333</v>
      </c>
      <c r="B92" s="3" t="s">
        <v>198</v>
      </c>
      <c r="C92" s="3" t="s">
        <v>77</v>
      </c>
      <c r="D92" s="24">
        <v>2010</v>
      </c>
      <c r="E92" s="8" t="s">
        <v>336</v>
      </c>
      <c r="F92" s="8" t="s">
        <v>523</v>
      </c>
      <c r="G92" s="3" t="s">
        <v>645</v>
      </c>
    </row>
    <row r="93" spans="1:8">
      <c r="A93" s="3" t="s">
        <v>333</v>
      </c>
      <c r="B93" s="3" t="s">
        <v>137</v>
      </c>
      <c r="C93" s="3" t="s">
        <v>21</v>
      </c>
      <c r="D93" s="24">
        <v>2018</v>
      </c>
      <c r="E93" s="8" t="s">
        <v>336</v>
      </c>
      <c r="F93" s="8" t="s">
        <v>523</v>
      </c>
      <c r="G93" s="3" t="s">
        <v>271</v>
      </c>
    </row>
    <row r="94" spans="1:8">
      <c r="A94" s="3" t="s">
        <v>333</v>
      </c>
      <c r="B94" s="3" t="s">
        <v>202</v>
      </c>
      <c r="C94" s="3" t="s">
        <v>78</v>
      </c>
      <c r="D94" s="24">
        <v>2009</v>
      </c>
      <c r="E94" s="8" t="s">
        <v>526</v>
      </c>
      <c r="F94" s="8" t="s">
        <v>264</v>
      </c>
      <c r="G94" s="3" t="s">
        <v>646</v>
      </c>
    </row>
    <row r="95" spans="1:8" s="10" customFormat="1">
      <c r="A95" s="3" t="s">
        <v>333</v>
      </c>
      <c r="B95" s="3" t="s">
        <v>226</v>
      </c>
      <c r="C95" s="3" t="s">
        <v>97</v>
      </c>
      <c r="D95" s="24">
        <v>2008</v>
      </c>
      <c r="E95" s="8" t="s">
        <v>261</v>
      </c>
      <c r="F95" s="8" t="s">
        <v>265</v>
      </c>
      <c r="G95" s="3" t="s">
        <v>321</v>
      </c>
      <c r="H95" s="9"/>
    </row>
    <row r="96" spans="1:8">
      <c r="A96" s="3" t="s">
        <v>333</v>
      </c>
      <c r="B96" s="3" t="s">
        <v>194</v>
      </c>
      <c r="C96" s="3" t="s">
        <v>73</v>
      </c>
      <c r="D96" s="24">
        <v>2010</v>
      </c>
      <c r="E96" s="8" t="s">
        <v>336</v>
      </c>
      <c r="F96" s="8" t="s">
        <v>523</v>
      </c>
      <c r="G96" s="16" t="s">
        <v>647</v>
      </c>
    </row>
    <row r="97" spans="1:7">
      <c r="A97" s="3" t="s">
        <v>333</v>
      </c>
      <c r="B97" s="3" t="s">
        <v>216</v>
      </c>
      <c r="C97" s="3" t="s">
        <v>87</v>
      </c>
      <c r="D97" s="24">
        <v>2008</v>
      </c>
      <c r="E97" s="8" t="s">
        <v>526</v>
      </c>
      <c r="F97" s="8" t="s">
        <v>264</v>
      </c>
      <c r="G97" s="3" t="s">
        <v>648</v>
      </c>
    </row>
    <row r="98" spans="1:7">
      <c r="A98" s="3" t="s">
        <v>333</v>
      </c>
      <c r="B98" s="3" t="s">
        <v>163</v>
      </c>
      <c r="C98" s="3" t="s">
        <v>46</v>
      </c>
      <c r="D98" s="24">
        <v>2015</v>
      </c>
      <c r="E98" s="8" t="s">
        <v>356</v>
      </c>
      <c r="F98" s="8" t="s">
        <v>264</v>
      </c>
      <c r="G98" s="3" t="s">
        <v>607</v>
      </c>
    </row>
    <row r="99" spans="1:7">
      <c r="A99" s="3" t="s">
        <v>333</v>
      </c>
      <c r="B99" s="3" t="s">
        <v>155</v>
      </c>
      <c r="C99" s="3" t="s">
        <v>38</v>
      </c>
      <c r="D99" s="24">
        <v>2017</v>
      </c>
      <c r="E99" s="8" t="s">
        <v>356</v>
      </c>
      <c r="F99" s="8" t="s">
        <v>264</v>
      </c>
      <c r="G99" s="3" t="s">
        <v>283</v>
      </c>
    </row>
    <row r="100" spans="1:7">
      <c r="A100" s="3" t="s">
        <v>333</v>
      </c>
      <c r="B100" s="3" t="s">
        <v>127</v>
      </c>
      <c r="C100" s="3" t="s">
        <v>11</v>
      </c>
      <c r="D100" s="24">
        <v>2012</v>
      </c>
      <c r="E100" s="8" t="s">
        <v>346</v>
      </c>
      <c r="F100" s="8" t="s">
        <v>265</v>
      </c>
      <c r="G100" s="3" t="s">
        <v>649</v>
      </c>
    </row>
    <row r="101" spans="1:7">
      <c r="A101" s="3" t="s">
        <v>333</v>
      </c>
      <c r="B101" s="3" t="s">
        <v>517</v>
      </c>
      <c r="C101" s="3" t="s">
        <v>572</v>
      </c>
      <c r="D101" s="26">
        <v>2020</v>
      </c>
      <c r="E101" s="8" t="s">
        <v>335</v>
      </c>
      <c r="F101" s="3" t="s">
        <v>264</v>
      </c>
      <c r="G101" s="3" t="s">
        <v>519</v>
      </c>
    </row>
    <row r="102" spans="1:7">
      <c r="A102" s="3" t="s">
        <v>333</v>
      </c>
      <c r="B102" s="3" t="s">
        <v>130</v>
      </c>
      <c r="C102" s="3" t="s">
        <v>14</v>
      </c>
      <c r="D102" s="24">
        <v>1995</v>
      </c>
      <c r="E102" s="8" t="s">
        <v>251</v>
      </c>
      <c r="F102" s="8" t="s">
        <v>265</v>
      </c>
      <c r="G102" s="3" t="s">
        <v>617</v>
      </c>
    </row>
    <row r="103" spans="1:7">
      <c r="A103" s="3" t="s">
        <v>690</v>
      </c>
      <c r="B103" s="3" t="s">
        <v>183</v>
      </c>
      <c r="C103" s="3" t="s">
        <v>63</v>
      </c>
      <c r="D103" s="24">
        <v>2012</v>
      </c>
      <c r="E103" s="8" t="s">
        <v>348</v>
      </c>
      <c r="F103" s="8" t="s">
        <v>523</v>
      </c>
      <c r="G103" s="16" t="s">
        <v>650</v>
      </c>
    </row>
    <row r="104" spans="1:7">
      <c r="A104" s="3" t="s">
        <v>333</v>
      </c>
      <c r="B104" s="3" t="s">
        <v>237</v>
      </c>
      <c r="C104" s="3" t="s">
        <v>108</v>
      </c>
      <c r="D104" s="24">
        <v>2004</v>
      </c>
      <c r="E104" s="8" t="s">
        <v>357</v>
      </c>
      <c r="F104" s="8" t="s">
        <v>264</v>
      </c>
      <c r="G104" s="3" t="s">
        <v>651</v>
      </c>
    </row>
    <row r="105" spans="1:7">
      <c r="A105" s="3" t="s">
        <v>333</v>
      </c>
      <c r="B105" s="3" t="s">
        <v>515</v>
      </c>
      <c r="C105" s="3" t="s">
        <v>570</v>
      </c>
      <c r="D105" s="26">
        <v>2020</v>
      </c>
      <c r="E105" s="8" t="s">
        <v>346</v>
      </c>
      <c r="F105" s="3" t="s">
        <v>265</v>
      </c>
      <c r="G105" s="3" t="s">
        <v>569</v>
      </c>
    </row>
    <row r="106" spans="1:7">
      <c r="A106" s="3" t="s">
        <v>333</v>
      </c>
      <c r="B106" s="3" t="s">
        <v>231</v>
      </c>
      <c r="C106" s="3" t="s">
        <v>102</v>
      </c>
      <c r="D106" s="24">
        <v>2006</v>
      </c>
      <c r="E106" s="8" t="s">
        <v>335</v>
      </c>
      <c r="F106" s="8" t="s">
        <v>264</v>
      </c>
      <c r="G106" s="3" t="s">
        <v>652</v>
      </c>
    </row>
    <row r="107" spans="1:7">
      <c r="A107" s="3" t="s">
        <v>690</v>
      </c>
      <c r="B107" s="3" t="s">
        <v>191</v>
      </c>
      <c r="C107" s="3" t="s">
        <v>70</v>
      </c>
      <c r="D107" s="24">
        <v>2011</v>
      </c>
      <c r="E107" s="8" t="s">
        <v>358</v>
      </c>
      <c r="F107" s="8" t="s">
        <v>264</v>
      </c>
      <c r="G107" s="3" t="s">
        <v>308</v>
      </c>
    </row>
    <row r="108" spans="1:7">
      <c r="A108" s="3" t="s">
        <v>333</v>
      </c>
      <c r="B108" s="3" t="s">
        <v>554</v>
      </c>
      <c r="C108" s="3" t="s">
        <v>580</v>
      </c>
      <c r="D108" s="26">
        <v>2018</v>
      </c>
      <c r="E108" s="8" t="s">
        <v>555</v>
      </c>
      <c r="F108" s="3" t="s">
        <v>264</v>
      </c>
      <c r="G108" s="3" t="s">
        <v>556</v>
      </c>
    </row>
    <row r="109" spans="1:7">
      <c r="A109" s="3" t="s">
        <v>333</v>
      </c>
      <c r="B109" s="3" t="s">
        <v>177</v>
      </c>
      <c r="C109" s="3" t="s">
        <v>58</v>
      </c>
      <c r="D109" s="24">
        <v>2014</v>
      </c>
      <c r="E109" s="8" t="s">
        <v>596</v>
      </c>
      <c r="F109" s="8" t="s">
        <v>264</v>
      </c>
      <c r="G109" s="3" t="s">
        <v>393</v>
      </c>
    </row>
    <row r="110" spans="1:7">
      <c r="A110" s="3" t="s">
        <v>333</v>
      </c>
      <c r="B110" s="3" t="s">
        <v>144</v>
      </c>
      <c r="C110" s="3" t="s">
        <v>28</v>
      </c>
      <c r="D110" s="24">
        <v>2018</v>
      </c>
      <c r="E110" s="8" t="s">
        <v>255</v>
      </c>
      <c r="F110" s="8" t="s">
        <v>265</v>
      </c>
      <c r="G110" s="3" t="s">
        <v>276</v>
      </c>
    </row>
    <row r="111" spans="1:7">
      <c r="A111" s="3" t="s">
        <v>333</v>
      </c>
      <c r="B111" s="3" t="s">
        <v>585</v>
      </c>
      <c r="C111" s="3" t="s">
        <v>573</v>
      </c>
      <c r="D111" s="26">
        <v>2020</v>
      </c>
      <c r="E111" s="8" t="s">
        <v>518</v>
      </c>
      <c r="F111" s="3" t="s">
        <v>264</v>
      </c>
      <c r="G111" s="3" t="s">
        <v>521</v>
      </c>
    </row>
    <row r="112" spans="1:7">
      <c r="A112" s="3" t="s">
        <v>333</v>
      </c>
      <c r="B112" s="3" t="s">
        <v>141</v>
      </c>
      <c r="C112" s="3" t="s">
        <v>25</v>
      </c>
      <c r="D112" s="24">
        <v>2018</v>
      </c>
      <c r="E112" s="8" t="s">
        <v>339</v>
      </c>
      <c r="F112" s="8" t="s">
        <v>264</v>
      </c>
      <c r="G112" s="3" t="s">
        <v>273</v>
      </c>
    </row>
    <row r="113" spans="1:7">
      <c r="A113" s="9" t="s">
        <v>333</v>
      </c>
      <c r="B113" s="9" t="s">
        <v>157</v>
      </c>
      <c r="C113" s="9" t="s">
        <v>34</v>
      </c>
      <c r="D113" s="24">
        <v>2016</v>
      </c>
      <c r="E113" s="8" t="s">
        <v>599</v>
      </c>
      <c r="F113" s="8" t="s">
        <v>264</v>
      </c>
      <c r="G113" s="3" t="s">
        <v>285</v>
      </c>
    </row>
    <row r="114" spans="1:7">
      <c r="A114" s="3" t="s">
        <v>333</v>
      </c>
      <c r="B114" s="3" t="s">
        <v>164</v>
      </c>
      <c r="C114" s="3" t="s">
        <v>47</v>
      </c>
      <c r="D114" s="24">
        <v>2018</v>
      </c>
      <c r="E114" s="8" t="s">
        <v>359</v>
      </c>
      <c r="F114" s="8" t="s">
        <v>264</v>
      </c>
      <c r="G114" s="3" t="s">
        <v>292</v>
      </c>
    </row>
    <row r="115" spans="1:7">
      <c r="A115" s="3" t="s">
        <v>690</v>
      </c>
      <c r="B115" s="3" t="s">
        <v>199</v>
      </c>
      <c r="C115" s="3" t="s">
        <v>69</v>
      </c>
      <c r="D115" s="24">
        <v>2010</v>
      </c>
      <c r="E115" s="8" t="s">
        <v>336</v>
      </c>
      <c r="F115" s="8" t="s">
        <v>523</v>
      </c>
      <c r="G115" s="3" t="s">
        <v>653</v>
      </c>
    </row>
    <row r="116" spans="1:7">
      <c r="A116" s="3" t="s">
        <v>333</v>
      </c>
      <c r="B116" s="3" t="s">
        <v>516</v>
      </c>
      <c r="C116" s="3" t="s">
        <v>571</v>
      </c>
      <c r="D116" s="26">
        <v>2020</v>
      </c>
      <c r="E116" s="8" t="s">
        <v>335</v>
      </c>
      <c r="F116" s="3" t="s">
        <v>264</v>
      </c>
      <c r="G116" s="3" t="s">
        <v>520</v>
      </c>
    </row>
    <row r="117" spans="1:7">
      <c r="A117" s="3" t="s">
        <v>333</v>
      </c>
      <c r="B117" s="3" t="s">
        <v>162</v>
      </c>
      <c r="C117" s="3" t="s">
        <v>45</v>
      </c>
      <c r="D117" s="24">
        <v>2015</v>
      </c>
      <c r="E117" s="8" t="s">
        <v>340</v>
      </c>
      <c r="F117" s="8" t="s">
        <v>264</v>
      </c>
      <c r="G117" s="3" t="s">
        <v>291</v>
      </c>
    </row>
    <row r="118" spans="1:7">
      <c r="A118" s="3" t="s">
        <v>333</v>
      </c>
      <c r="B118" s="3" t="s">
        <v>143</v>
      </c>
      <c r="C118" s="3" t="s">
        <v>27</v>
      </c>
      <c r="D118" s="24">
        <v>2018</v>
      </c>
      <c r="E118" s="8" t="s">
        <v>254</v>
      </c>
      <c r="F118" s="8" t="s">
        <v>265</v>
      </c>
      <c r="G118" s="3" t="s">
        <v>275</v>
      </c>
    </row>
    <row r="119" spans="1:7">
      <c r="A119" s="3" t="s">
        <v>333</v>
      </c>
      <c r="B119" s="3" t="s">
        <v>133</v>
      </c>
      <c r="C119" s="3" t="s">
        <v>17</v>
      </c>
      <c r="D119" s="24">
        <v>2018</v>
      </c>
      <c r="E119" s="8" t="s">
        <v>336</v>
      </c>
      <c r="F119" s="8" t="s">
        <v>523</v>
      </c>
      <c r="G119" s="3" t="s">
        <v>268</v>
      </c>
    </row>
    <row r="120" spans="1:7">
      <c r="A120" s="3" t="s">
        <v>333</v>
      </c>
      <c r="B120" s="3" t="s">
        <v>233</v>
      </c>
      <c r="C120" s="3" t="s">
        <v>104</v>
      </c>
      <c r="D120" s="24">
        <v>2005</v>
      </c>
      <c r="E120" s="8" t="s">
        <v>335</v>
      </c>
      <c r="F120" s="8" t="s">
        <v>264</v>
      </c>
      <c r="G120" s="3" t="s">
        <v>654</v>
      </c>
    </row>
    <row r="121" spans="1:7">
      <c r="A121" s="3" t="s">
        <v>690</v>
      </c>
      <c r="B121" s="3" t="s">
        <v>243</v>
      </c>
      <c r="C121" s="3" t="s">
        <v>115</v>
      </c>
      <c r="D121" s="24">
        <v>1999</v>
      </c>
      <c r="E121" s="8" t="s">
        <v>340</v>
      </c>
      <c r="F121" s="8" t="s">
        <v>264</v>
      </c>
      <c r="G121" s="3" t="s">
        <v>655</v>
      </c>
    </row>
    <row r="122" spans="1:7">
      <c r="A122" s="3" t="s">
        <v>333</v>
      </c>
      <c r="B122" s="3" t="s">
        <v>178</v>
      </c>
      <c r="C122" s="3" t="s">
        <v>59</v>
      </c>
      <c r="D122" s="24">
        <v>2014</v>
      </c>
      <c r="E122" s="8" t="s">
        <v>336</v>
      </c>
      <c r="F122" s="8" t="s">
        <v>523</v>
      </c>
      <c r="G122" s="3" t="s">
        <v>300</v>
      </c>
    </row>
    <row r="123" spans="1:7">
      <c r="A123" s="3" t="s">
        <v>333</v>
      </c>
      <c r="B123" s="3" t="s">
        <v>548</v>
      </c>
      <c r="C123" s="3" t="s">
        <v>22</v>
      </c>
      <c r="D123" s="26">
        <v>2019</v>
      </c>
      <c r="E123" s="8" t="s">
        <v>346</v>
      </c>
      <c r="F123" s="3" t="s">
        <v>265</v>
      </c>
      <c r="G123" s="3" t="s">
        <v>549</v>
      </c>
    </row>
    <row r="124" spans="1:7">
      <c r="A124" s="3" t="s">
        <v>333</v>
      </c>
      <c r="B124" s="3" t="s">
        <v>140</v>
      </c>
      <c r="C124" s="3" t="s">
        <v>24</v>
      </c>
      <c r="D124" s="24">
        <v>2018</v>
      </c>
      <c r="E124" s="8" t="s">
        <v>347</v>
      </c>
      <c r="F124" s="8" t="s">
        <v>264</v>
      </c>
      <c r="G124" s="3" t="s">
        <v>656</v>
      </c>
    </row>
    <row r="125" spans="1:7">
      <c r="A125" s="14" t="s">
        <v>333</v>
      </c>
      <c r="B125" s="14" t="s">
        <v>123</v>
      </c>
      <c r="C125" s="14" t="s">
        <v>7</v>
      </c>
      <c r="D125" s="25">
        <v>2003</v>
      </c>
      <c r="E125" s="23" t="s">
        <v>526</v>
      </c>
      <c r="F125" s="23" t="s">
        <v>264</v>
      </c>
      <c r="G125" s="14" t="s">
        <v>266</v>
      </c>
    </row>
    <row r="126" spans="1:7">
      <c r="A126" s="3" t="s">
        <v>333</v>
      </c>
      <c r="B126" s="3" t="s">
        <v>203</v>
      </c>
      <c r="C126" s="3" t="s">
        <v>78</v>
      </c>
      <c r="D126" s="24">
        <v>2009</v>
      </c>
      <c r="E126" s="8" t="s">
        <v>336</v>
      </c>
      <c r="F126" s="8" t="s">
        <v>523</v>
      </c>
      <c r="G126" s="3" t="s">
        <v>314</v>
      </c>
    </row>
    <row r="127" spans="1:7">
      <c r="A127" s="3" t="s">
        <v>333</v>
      </c>
      <c r="B127" s="3" t="s">
        <v>193</v>
      </c>
      <c r="C127" s="3" t="s">
        <v>72</v>
      </c>
      <c r="D127" s="24">
        <v>2011</v>
      </c>
      <c r="E127" s="8" t="s">
        <v>360</v>
      </c>
      <c r="F127" s="8" t="s">
        <v>264</v>
      </c>
      <c r="G127" s="3" t="s">
        <v>309</v>
      </c>
    </row>
    <row r="128" spans="1:7">
      <c r="A128" s="3" t="s">
        <v>333</v>
      </c>
      <c r="B128" s="3" t="s">
        <v>128</v>
      </c>
      <c r="C128" s="3" t="s">
        <v>12</v>
      </c>
      <c r="D128" s="24">
        <v>2012</v>
      </c>
      <c r="E128" s="8" t="s">
        <v>361</v>
      </c>
      <c r="F128" s="8" t="s">
        <v>264</v>
      </c>
      <c r="G128" s="16" t="s">
        <v>657</v>
      </c>
    </row>
    <row r="129" spans="1:8">
      <c r="A129" s="3" t="s">
        <v>333</v>
      </c>
      <c r="B129" s="3" t="s">
        <v>195</v>
      </c>
      <c r="C129" s="3" t="s">
        <v>74</v>
      </c>
      <c r="D129" s="24">
        <v>2010</v>
      </c>
      <c r="E129" s="8" t="s">
        <v>336</v>
      </c>
      <c r="F129" s="8" t="s">
        <v>523</v>
      </c>
      <c r="G129" s="3" t="s">
        <v>310</v>
      </c>
    </row>
    <row r="130" spans="1:8">
      <c r="A130" s="3" t="s">
        <v>333</v>
      </c>
      <c r="B130" s="3" t="s">
        <v>161</v>
      </c>
      <c r="C130" s="3" t="s">
        <v>44</v>
      </c>
      <c r="D130" s="24">
        <v>2015</v>
      </c>
      <c r="E130" s="8" t="s">
        <v>362</v>
      </c>
      <c r="F130" s="8" t="s">
        <v>523</v>
      </c>
      <c r="G130" s="3" t="s">
        <v>290</v>
      </c>
      <c r="H130" s="11"/>
    </row>
    <row r="131" spans="1:8">
      <c r="A131" s="3" t="s">
        <v>333</v>
      </c>
      <c r="B131" s="3" t="s">
        <v>219</v>
      </c>
      <c r="C131" s="3" t="s">
        <v>93</v>
      </c>
      <c r="D131" s="24">
        <v>2008</v>
      </c>
      <c r="E131" s="8" t="s">
        <v>336</v>
      </c>
      <c r="F131" s="8" t="s">
        <v>523</v>
      </c>
      <c r="G131" s="3" t="s">
        <v>658</v>
      </c>
    </row>
    <row r="132" spans="1:8">
      <c r="A132" s="3" t="s">
        <v>333</v>
      </c>
      <c r="B132" s="3" t="s">
        <v>204</v>
      </c>
      <c r="C132" s="3" t="s">
        <v>79</v>
      </c>
      <c r="D132" s="24">
        <v>2009</v>
      </c>
      <c r="E132" s="8" t="s">
        <v>336</v>
      </c>
      <c r="F132" s="8" t="s">
        <v>523</v>
      </c>
      <c r="G132" s="3" t="s">
        <v>659</v>
      </c>
    </row>
    <row r="133" spans="1:8">
      <c r="A133" s="3" t="s">
        <v>333</v>
      </c>
      <c r="B133" s="3" t="s">
        <v>215</v>
      </c>
      <c r="C133" s="3" t="s">
        <v>90</v>
      </c>
      <c r="D133" s="24">
        <v>2008</v>
      </c>
      <c r="E133" s="8" t="s">
        <v>336</v>
      </c>
      <c r="F133" s="8" t="s">
        <v>523</v>
      </c>
      <c r="G133" s="3" t="s">
        <v>660</v>
      </c>
    </row>
    <row r="134" spans="1:8">
      <c r="A134" s="3" t="s">
        <v>333</v>
      </c>
      <c r="B134" s="3" t="s">
        <v>134</v>
      </c>
      <c r="C134" s="3" t="s">
        <v>18</v>
      </c>
      <c r="D134" s="24">
        <v>2018</v>
      </c>
      <c r="E134" s="8" t="s">
        <v>336</v>
      </c>
      <c r="F134" s="8" t="s">
        <v>523</v>
      </c>
      <c r="G134" s="3" t="s">
        <v>661</v>
      </c>
    </row>
    <row r="135" spans="1:8">
      <c r="A135" s="3" t="s">
        <v>333</v>
      </c>
      <c r="B135" s="3" t="s">
        <v>165</v>
      </c>
      <c r="C135" s="3" t="s">
        <v>48</v>
      </c>
      <c r="D135" s="24">
        <v>2015</v>
      </c>
      <c r="E135" s="8" t="s">
        <v>605</v>
      </c>
      <c r="F135" s="8" t="s">
        <v>523</v>
      </c>
      <c r="G135" s="3" t="s">
        <v>662</v>
      </c>
    </row>
    <row r="136" spans="1:8">
      <c r="A136" s="3" t="s">
        <v>333</v>
      </c>
      <c r="B136" s="3" t="s">
        <v>247</v>
      </c>
      <c r="C136" s="3" t="s">
        <v>119</v>
      </c>
      <c r="D136" s="24">
        <v>2018</v>
      </c>
      <c r="E136" s="8" t="s">
        <v>363</v>
      </c>
      <c r="F136" s="8" t="s">
        <v>523</v>
      </c>
      <c r="G136" s="3" t="s">
        <v>322</v>
      </c>
    </row>
    <row r="137" spans="1:8">
      <c r="A137" s="3" t="s">
        <v>690</v>
      </c>
      <c r="B137" s="3" t="s">
        <v>229</v>
      </c>
      <c r="C137" s="3" t="s">
        <v>100</v>
      </c>
      <c r="D137" s="24">
        <v>2006</v>
      </c>
      <c r="E137" s="8" t="s">
        <v>364</v>
      </c>
      <c r="F137" s="8" t="s">
        <v>264</v>
      </c>
      <c r="G137" s="3" t="s">
        <v>663</v>
      </c>
    </row>
    <row r="138" spans="1:8">
      <c r="A138" s="3" t="s">
        <v>690</v>
      </c>
      <c r="B138" s="3" t="s">
        <v>214</v>
      </c>
      <c r="C138" s="3" t="s">
        <v>89</v>
      </c>
      <c r="D138" s="24">
        <v>2008</v>
      </c>
      <c r="E138" s="8" t="s">
        <v>345</v>
      </c>
      <c r="F138" s="8" t="s">
        <v>264</v>
      </c>
      <c r="G138" s="3" t="s">
        <v>318</v>
      </c>
    </row>
    <row r="139" spans="1:8">
      <c r="A139" s="3" t="s">
        <v>690</v>
      </c>
      <c r="B139" s="3" t="s">
        <v>223</v>
      </c>
      <c r="C139" s="3" t="s">
        <v>89</v>
      </c>
      <c r="D139" s="24">
        <v>2008</v>
      </c>
      <c r="E139" s="8" t="s">
        <v>600</v>
      </c>
      <c r="F139" s="8" t="s">
        <v>264</v>
      </c>
      <c r="G139" s="3" t="s">
        <v>320</v>
      </c>
    </row>
    <row r="140" spans="1:8">
      <c r="A140" s="3" t="s">
        <v>690</v>
      </c>
      <c r="B140" s="3" t="s">
        <v>210</v>
      </c>
      <c r="C140" s="3" t="s">
        <v>85</v>
      </c>
      <c r="D140" s="24">
        <v>2006</v>
      </c>
      <c r="E140" s="8" t="s">
        <v>601</v>
      </c>
      <c r="F140" s="8" t="s">
        <v>264</v>
      </c>
      <c r="G140" s="3" t="s">
        <v>315</v>
      </c>
    </row>
    <row r="141" spans="1:8">
      <c r="A141" s="3" t="s">
        <v>690</v>
      </c>
      <c r="B141" s="3" t="s">
        <v>186</v>
      </c>
      <c r="C141" s="3" t="s">
        <v>66</v>
      </c>
      <c r="D141" s="24">
        <v>2012</v>
      </c>
      <c r="E141" s="8" t="s">
        <v>529</v>
      </c>
      <c r="F141" s="8" t="s">
        <v>264</v>
      </c>
      <c r="G141" s="3" t="s">
        <v>305</v>
      </c>
    </row>
    <row r="142" spans="1:8">
      <c r="A142" s="3" t="s">
        <v>333</v>
      </c>
      <c r="B142" s="3" t="s">
        <v>235</v>
      </c>
      <c r="C142" s="3" t="s">
        <v>106</v>
      </c>
      <c r="D142" s="24">
        <v>2005</v>
      </c>
      <c r="E142" s="8" t="s">
        <v>365</v>
      </c>
      <c r="F142" s="8" t="s">
        <v>264</v>
      </c>
      <c r="G142" s="3" t="s">
        <v>393</v>
      </c>
    </row>
    <row r="143" spans="1:8">
      <c r="A143" s="3" t="s">
        <v>333</v>
      </c>
      <c r="B143" s="3" t="s">
        <v>559</v>
      </c>
      <c r="C143" s="3" t="s">
        <v>560</v>
      </c>
      <c r="D143" s="26">
        <v>2019</v>
      </c>
      <c r="E143" s="8" t="s">
        <v>561</v>
      </c>
      <c r="F143" s="3" t="s">
        <v>523</v>
      </c>
      <c r="G143" s="3" t="s">
        <v>393</v>
      </c>
    </row>
    <row r="144" spans="1:8">
      <c r="A144" s="3" t="s">
        <v>690</v>
      </c>
      <c r="B144" s="3" t="s">
        <v>245</v>
      </c>
      <c r="C144" s="3" t="s">
        <v>117</v>
      </c>
      <c r="D144" s="24">
        <v>1995</v>
      </c>
      <c r="E144" s="8" t="s">
        <v>335</v>
      </c>
      <c r="F144" s="8" t="s">
        <v>264</v>
      </c>
      <c r="G144" t="s">
        <v>618</v>
      </c>
    </row>
    <row r="145" spans="1:8">
      <c r="A145" s="3" t="s">
        <v>333</v>
      </c>
      <c r="B145" s="3" t="s">
        <v>125</v>
      </c>
      <c r="C145" s="3" t="s">
        <v>9</v>
      </c>
      <c r="D145" s="24">
        <v>2013</v>
      </c>
      <c r="E145" s="8" t="s">
        <v>335</v>
      </c>
      <c r="F145" s="8" t="s">
        <v>264</v>
      </c>
      <c r="G145" s="3" t="s">
        <v>664</v>
      </c>
    </row>
    <row r="146" spans="1:8">
      <c r="A146" s="3" t="s">
        <v>333</v>
      </c>
      <c r="B146" s="3" t="s">
        <v>174</v>
      </c>
      <c r="C146" s="3" t="s">
        <v>25</v>
      </c>
      <c r="D146" s="24">
        <v>2014</v>
      </c>
      <c r="E146" s="8" t="s">
        <v>335</v>
      </c>
      <c r="F146" s="8" t="s">
        <v>264</v>
      </c>
      <c r="G146" s="3" t="s">
        <v>665</v>
      </c>
    </row>
    <row r="147" spans="1:8">
      <c r="A147" s="3" t="s">
        <v>333</v>
      </c>
      <c r="B147" s="3" t="s">
        <v>562</v>
      </c>
      <c r="C147" s="3" t="s">
        <v>582</v>
      </c>
      <c r="D147" s="26">
        <v>2019</v>
      </c>
      <c r="E147" s="8" t="s">
        <v>563</v>
      </c>
      <c r="F147" s="3" t="s">
        <v>264</v>
      </c>
      <c r="G147" s="3" t="s">
        <v>564</v>
      </c>
    </row>
    <row r="148" spans="1:8">
      <c r="A148" s="3" t="s">
        <v>333</v>
      </c>
      <c r="B148" s="3" t="s">
        <v>145</v>
      </c>
      <c r="C148" s="3" t="s">
        <v>29</v>
      </c>
      <c r="D148" s="24">
        <v>2017</v>
      </c>
      <c r="E148" s="8" t="s">
        <v>335</v>
      </c>
      <c r="F148" s="8" t="s">
        <v>264</v>
      </c>
      <c r="G148" t="s">
        <v>277</v>
      </c>
    </row>
    <row r="149" spans="1:8">
      <c r="A149" s="3" t="s">
        <v>333</v>
      </c>
      <c r="B149" s="3" t="s">
        <v>175</v>
      </c>
      <c r="C149" s="3" t="s">
        <v>56</v>
      </c>
      <c r="D149" s="24">
        <v>2014</v>
      </c>
      <c r="E149" s="8" t="s">
        <v>336</v>
      </c>
      <c r="F149" s="8" t="s">
        <v>523</v>
      </c>
      <c r="G149" t="s">
        <v>298</v>
      </c>
    </row>
    <row r="150" spans="1:8">
      <c r="A150" s="14" t="s">
        <v>690</v>
      </c>
      <c r="B150" s="14" t="s">
        <v>182</v>
      </c>
      <c r="C150" s="14" t="s">
        <v>62</v>
      </c>
      <c r="D150" s="25">
        <v>2012</v>
      </c>
      <c r="E150" s="23" t="s">
        <v>335</v>
      </c>
      <c r="F150" s="23" t="s">
        <v>264</v>
      </c>
      <c r="G150" s="11" t="s">
        <v>303</v>
      </c>
    </row>
    <row r="151" spans="1:8">
      <c r="A151" s="3" t="s">
        <v>690</v>
      </c>
      <c r="B151" s="3" t="s">
        <v>225</v>
      </c>
      <c r="C151" s="3" t="s">
        <v>96</v>
      </c>
      <c r="D151" s="24">
        <v>2008</v>
      </c>
      <c r="E151" s="8" t="s">
        <v>602</v>
      </c>
      <c r="F151" s="8" t="s">
        <v>265</v>
      </c>
      <c r="G151" s="16" t="s">
        <v>666</v>
      </c>
    </row>
    <row r="152" spans="1:8">
      <c r="A152" s="14" t="s">
        <v>690</v>
      </c>
      <c r="B152" s="14" t="s">
        <v>188</v>
      </c>
      <c r="C152" s="14" t="s">
        <v>67</v>
      </c>
      <c r="D152" s="24">
        <v>2011</v>
      </c>
      <c r="E152" s="8" t="s">
        <v>526</v>
      </c>
      <c r="F152" s="8" t="s">
        <v>264</v>
      </c>
      <c r="G152" s="3" t="s">
        <v>667</v>
      </c>
    </row>
    <row r="153" spans="1:8">
      <c r="A153" s="3" t="s">
        <v>333</v>
      </c>
      <c r="B153" s="3" t="s">
        <v>124</v>
      </c>
      <c r="C153" s="3" t="s">
        <v>8</v>
      </c>
      <c r="D153" s="24">
        <v>2011</v>
      </c>
      <c r="E153" s="8" t="s">
        <v>336</v>
      </c>
      <c r="F153" s="8" t="s">
        <v>523</v>
      </c>
      <c r="G153" s="16" t="s">
        <v>668</v>
      </c>
    </row>
    <row r="154" spans="1:8" s="3" customFormat="1">
      <c r="A154" s="12">
        <f>COUNTIF(A2:A153,"in")+A157+A158</f>
        <v>152</v>
      </c>
      <c r="B154" s="29" t="s">
        <v>329</v>
      </c>
      <c r="C154" s="28" t="s">
        <v>689</v>
      </c>
      <c r="D154" s="27">
        <f>COUNTIF(D2:D153,"&lt;&gt;")-COUNTIF(D2:D153,"&lt;1995")-COUNTIF(D2:D153,"&gt;2012")</f>
        <v>70</v>
      </c>
      <c r="E154" s="12"/>
      <c r="F154" s="12"/>
      <c r="G154" s="12"/>
      <c r="H154" s="4"/>
    </row>
    <row r="155" spans="1:8">
      <c r="A155" s="3">
        <f>COUNTIF(A2:A153,"ex")</f>
        <v>0</v>
      </c>
      <c r="B155" s="6" t="s">
        <v>330</v>
      </c>
      <c r="C155" s="3"/>
      <c r="D155" s="3"/>
      <c r="E155" s="3"/>
      <c r="F155" s="3"/>
      <c r="G155" s="3"/>
    </row>
    <row r="156" spans="1:8">
      <c r="A156" s="3">
        <f>COUNTIF(A2:A153,"?")</f>
        <v>0</v>
      </c>
      <c r="B156" s="5" t="s">
        <v>331</v>
      </c>
      <c r="C156" s="3"/>
      <c r="D156" s="3"/>
      <c r="E156" s="3"/>
      <c r="F156" s="3"/>
      <c r="G156" s="3"/>
    </row>
    <row r="157" spans="1:8">
      <c r="A157" s="3">
        <f>COUNTIF(A2:A153,"new")</f>
        <v>0</v>
      </c>
      <c r="B157" s="6" t="s">
        <v>514</v>
      </c>
      <c r="C157" s="3"/>
      <c r="D157" s="3"/>
      <c r="E157" s="3"/>
      <c r="F157" s="3"/>
      <c r="G157" s="3"/>
    </row>
    <row r="158" spans="1:8">
      <c r="A158" s="3">
        <f>COUNTIF(A2:A152,"*missed*")</f>
        <v>35</v>
      </c>
      <c r="B158" s="30" t="s">
        <v>691</v>
      </c>
      <c r="C158" s="3"/>
      <c r="D158" s="3"/>
      <c r="E158" s="3"/>
      <c r="F158" s="3"/>
      <c r="G158" s="3"/>
    </row>
  </sheetData>
  <phoneticPr fontId="2" type="noConversion"/>
  <hyperlinks>
    <hyperlink ref="G15" r:id="rId1" display="https://ieeexplore.ieee.org/search/searchresult.jsp?matchBoolean=true&amp;queryText=%22Index%20Terms%22:Global%20Software%20Development%20Training&amp;newsearch=true" xr:uid="{5B006012-32C5-44B3-8C4C-F10B6DF40101}"/>
    <hyperlink ref="G26" r:id="rId2" display="https://ieeexplore.ieee.org/search/searchresult.jsp?matchBoolean=true&amp;queryText=%22Index%20Terms%22:RE%20courses&amp;newsearch=true" xr:uid="{E174195B-1A9F-4F1E-9AC3-4E653407AABB}"/>
    <hyperlink ref="G27" r:id="rId3" display="https://ieeexplore.ieee.org/search/searchresult.jsp?matchBoolean=true&amp;queryText=%22Index%20Terms%22:software%20project&amp;newsearch=true" xr:uid="{B18FB41D-DF83-45CD-A1FC-96811201D34B}"/>
    <hyperlink ref="G28" r:id="rId4" display="https://ieeexplore.ieee.org/search/searchresult.jsp?matchBoolean=true&amp;queryText=%22Index%20Terms%22:requirements%20engineering%20education&amp;newsearch=true" xr:uid="{4EE63447-5E48-4870-AF3E-1004472EB847}"/>
    <hyperlink ref="G30" r:id="rId5" display="https://ieeexplore.ieee.org/search/searchresult.jsp?matchBoolean=true&amp;queryText=%22Index%20Terms%22:course%20materials%20selection&amp;newsearch=true" xr:uid="{2DA37ECA-B544-4FE9-A52D-E42D1D5BAE25}"/>
    <hyperlink ref="G32" r:id="rId6" display="https://ieeexplore.ieee.org/search/searchresult.jsp?matchBoolean=true&amp;queryText=%22Index%20Terms%22:course%20projects%20design&amp;newsearch=true" xr:uid="{29B66B59-292C-46A7-AF19-299F3C09EBEB}"/>
  </hyperlinks>
  <pageMargins left="0.7" right="0.7" top="0.78740157499999996" bottom="0.78740157499999996" header="0.3" footer="0.3"/>
  <pageSetup orientation="portrait"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A7802-D538-DD46-81B1-D217D230E56E}">
  <dimension ref="A2:F27"/>
  <sheetViews>
    <sheetView workbookViewId="0">
      <selection activeCell="A15" sqref="A15"/>
    </sheetView>
  </sheetViews>
  <sheetFormatPr baseColWidth="10" defaultColWidth="10.83203125" defaultRowHeight="15"/>
  <cols>
    <col min="1" max="1" width="12.6640625" bestFit="1" customWidth="1"/>
    <col min="2" max="2" width="12.5" bestFit="1" customWidth="1"/>
  </cols>
  <sheetData>
    <row r="2" spans="1:6">
      <c r="A2" s="18" t="s">
        <v>674</v>
      </c>
      <c r="B2" t="s">
        <v>673</v>
      </c>
    </row>
    <row r="3" spans="1:6">
      <c r="A3" s="19">
        <v>1988</v>
      </c>
      <c r="B3" s="17">
        <v>1</v>
      </c>
      <c r="E3" s="19">
        <v>1988</v>
      </c>
      <c r="F3" s="17">
        <v>1</v>
      </c>
    </row>
    <row r="4" spans="1:6">
      <c r="A4" s="19">
        <v>1995</v>
      </c>
      <c r="B4" s="17">
        <v>3</v>
      </c>
      <c r="E4" s="19">
        <v>1995</v>
      </c>
      <c r="F4" s="17">
        <v>3</v>
      </c>
    </row>
    <row r="5" spans="1:6">
      <c r="A5" s="19">
        <v>1999</v>
      </c>
      <c r="B5" s="17">
        <v>1</v>
      </c>
      <c r="E5" s="19">
        <v>1999</v>
      </c>
      <c r="F5" s="17">
        <v>1</v>
      </c>
    </row>
    <row r="6" spans="1:6">
      <c r="A6" s="19">
        <v>2000</v>
      </c>
      <c r="B6" s="17">
        <v>1</v>
      </c>
      <c r="E6" s="19">
        <v>2000</v>
      </c>
      <c r="F6" s="17">
        <v>1</v>
      </c>
    </row>
    <row r="7" spans="1:6">
      <c r="A7" s="19">
        <v>2002</v>
      </c>
      <c r="B7" s="17">
        <v>1</v>
      </c>
      <c r="E7" s="19">
        <v>2002</v>
      </c>
      <c r="F7" s="17">
        <v>1</v>
      </c>
    </row>
    <row r="8" spans="1:6">
      <c r="A8" s="19">
        <v>2003</v>
      </c>
      <c r="B8" s="17">
        <v>3</v>
      </c>
      <c r="E8" s="19">
        <v>2003</v>
      </c>
      <c r="F8" s="17">
        <v>3</v>
      </c>
    </row>
    <row r="9" spans="1:6">
      <c r="A9" s="19">
        <v>2004</v>
      </c>
      <c r="B9" s="17">
        <v>3</v>
      </c>
      <c r="E9" s="19">
        <v>2004</v>
      </c>
      <c r="F9" s="17">
        <v>3</v>
      </c>
    </row>
    <row r="10" spans="1:6">
      <c r="A10" s="19">
        <v>2005</v>
      </c>
      <c r="B10" s="17">
        <v>4</v>
      </c>
      <c r="E10" s="19">
        <v>2005</v>
      </c>
      <c r="F10" s="17">
        <v>4</v>
      </c>
    </row>
    <row r="11" spans="1:6">
      <c r="A11" s="19">
        <v>2006</v>
      </c>
      <c r="B11" s="17">
        <v>5</v>
      </c>
      <c r="E11" s="19">
        <v>2006</v>
      </c>
      <c r="F11" s="17">
        <v>5</v>
      </c>
    </row>
    <row r="12" spans="1:6">
      <c r="A12" s="19">
        <v>2007</v>
      </c>
      <c r="B12" s="17">
        <v>2</v>
      </c>
      <c r="E12" s="19">
        <v>2007</v>
      </c>
      <c r="F12" s="17">
        <v>2</v>
      </c>
    </row>
    <row r="13" spans="1:6">
      <c r="A13" s="19">
        <v>2008</v>
      </c>
      <c r="B13" s="17">
        <v>12</v>
      </c>
      <c r="E13" s="19">
        <v>2008</v>
      </c>
      <c r="F13" s="17">
        <v>12</v>
      </c>
    </row>
    <row r="14" spans="1:6">
      <c r="A14" s="19">
        <v>2009</v>
      </c>
      <c r="B14" s="17">
        <v>12</v>
      </c>
      <c r="E14" s="19">
        <v>2009</v>
      </c>
      <c r="F14" s="17">
        <v>12</v>
      </c>
    </row>
    <row r="15" spans="1:6">
      <c r="A15" s="19">
        <v>2010</v>
      </c>
      <c r="B15" s="17">
        <v>8</v>
      </c>
      <c r="E15" s="19">
        <v>2010</v>
      </c>
      <c r="F15" s="17">
        <v>8</v>
      </c>
    </row>
    <row r="16" spans="1:6">
      <c r="A16" s="19">
        <v>2011</v>
      </c>
      <c r="B16" s="17">
        <v>7</v>
      </c>
      <c r="E16" s="19">
        <v>2011</v>
      </c>
      <c r="F16" s="17">
        <v>7</v>
      </c>
    </row>
    <row r="17" spans="1:6">
      <c r="A17" s="19">
        <v>2012</v>
      </c>
      <c r="B17" s="17">
        <v>8</v>
      </c>
      <c r="E17" s="19">
        <v>2012</v>
      </c>
      <c r="F17" s="17">
        <v>8</v>
      </c>
    </row>
    <row r="18" spans="1:6">
      <c r="A18" s="19">
        <v>2013</v>
      </c>
      <c r="B18" s="17">
        <v>4</v>
      </c>
      <c r="E18" s="19">
        <v>2013</v>
      </c>
      <c r="F18" s="17">
        <v>4</v>
      </c>
    </row>
    <row r="19" spans="1:6">
      <c r="A19" s="19">
        <v>2014</v>
      </c>
      <c r="B19" s="17">
        <v>10</v>
      </c>
      <c r="E19" s="19">
        <v>2014</v>
      </c>
      <c r="F19" s="17">
        <v>10</v>
      </c>
    </row>
    <row r="20" spans="1:6">
      <c r="A20" s="19">
        <v>2015</v>
      </c>
      <c r="B20" s="17">
        <v>10</v>
      </c>
      <c r="E20" s="19">
        <v>2015</v>
      </c>
      <c r="F20" s="17">
        <v>10</v>
      </c>
    </row>
    <row r="21" spans="1:6">
      <c r="A21" s="19">
        <v>2016</v>
      </c>
      <c r="B21" s="17">
        <v>5</v>
      </c>
      <c r="E21" s="19">
        <v>2016</v>
      </c>
      <c r="F21" s="17">
        <v>5</v>
      </c>
    </row>
    <row r="22" spans="1:6">
      <c r="A22" s="19">
        <v>2017</v>
      </c>
      <c r="B22" s="17">
        <v>14</v>
      </c>
      <c r="E22" s="19">
        <v>2017</v>
      </c>
      <c r="F22" s="17">
        <v>14</v>
      </c>
    </row>
    <row r="23" spans="1:6">
      <c r="A23" s="19">
        <v>2018</v>
      </c>
      <c r="B23" s="17">
        <v>17</v>
      </c>
      <c r="E23" s="19">
        <v>2018</v>
      </c>
      <c r="F23" s="17">
        <v>17</v>
      </c>
    </row>
    <row r="24" spans="1:6">
      <c r="A24" s="19">
        <v>2019</v>
      </c>
      <c r="B24" s="17">
        <v>12</v>
      </c>
      <c r="E24" s="19">
        <v>2019</v>
      </c>
      <c r="F24" s="17">
        <v>12</v>
      </c>
    </row>
    <row r="25" spans="1:6">
      <c r="A25" s="19">
        <v>2020</v>
      </c>
      <c r="B25" s="17">
        <v>9</v>
      </c>
      <c r="E25" s="19">
        <v>2020</v>
      </c>
      <c r="F25" s="17">
        <v>9</v>
      </c>
    </row>
    <row r="26" spans="1:6">
      <c r="A26" s="19" t="s">
        <v>675</v>
      </c>
      <c r="B26" s="17">
        <v>5</v>
      </c>
      <c r="E26" s="19"/>
      <c r="F26" s="17"/>
    </row>
    <row r="27" spans="1:6">
      <c r="A27" s="19" t="s">
        <v>676</v>
      </c>
      <c r="B27" s="17">
        <v>157</v>
      </c>
    </row>
  </sheetData>
  <pageMargins left="0.7" right="0.7" top="0.78740157499999996" bottom="0.78740157499999996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164FD-42DE-4EAF-A3B2-B345990DBD51}">
  <dimension ref="A1:H176"/>
  <sheetViews>
    <sheetView topLeftCell="A109" workbookViewId="0">
      <selection activeCell="C155" sqref="C155"/>
    </sheetView>
  </sheetViews>
  <sheetFormatPr baseColWidth="10" defaultColWidth="11.5" defaultRowHeight="15"/>
  <cols>
    <col min="1" max="1" width="68.33203125" style="3" customWidth="1"/>
    <col min="2" max="2" width="57" style="3" customWidth="1"/>
    <col min="3" max="3" width="23.33203125" style="3" customWidth="1"/>
    <col min="4" max="4" width="21.5" style="3" bestFit="1" customWidth="1"/>
    <col min="5" max="5" width="17.6640625" style="3" customWidth="1"/>
    <col min="6" max="6" width="43.6640625" style="3" bestFit="1" customWidth="1"/>
    <col min="7" max="7" width="16" style="3" bestFit="1" customWidth="1"/>
    <col min="8" max="8" width="18.5" style="3" bestFit="1" customWidth="1"/>
    <col min="9" max="9" width="19.6640625" style="3" bestFit="1" customWidth="1"/>
    <col min="10" max="16384" width="11.5" style="3"/>
  </cols>
  <sheetData>
    <row r="1" spans="1:8" s="2" customFormat="1">
      <c r="A1" s="3" t="s">
        <v>2</v>
      </c>
      <c r="B1" s="3" t="s">
        <v>3</v>
      </c>
      <c r="C1" s="2" t="s">
        <v>367</v>
      </c>
      <c r="D1" s="2" t="s">
        <v>366</v>
      </c>
      <c r="E1" s="2" t="s">
        <v>368</v>
      </c>
      <c r="F1" s="2" t="s">
        <v>369</v>
      </c>
      <c r="G1" s="2" t="s">
        <v>370</v>
      </c>
      <c r="H1" s="2" t="s">
        <v>0</v>
      </c>
    </row>
    <row r="2" spans="1:8" ht="15" customHeight="1">
      <c r="A2" s="3" t="s">
        <v>4</v>
      </c>
      <c r="B2" s="3" t="s">
        <v>110</v>
      </c>
      <c r="C2" s="3" t="s">
        <v>325</v>
      </c>
    </row>
    <row r="3" spans="1:8" ht="15" customHeight="1">
      <c r="A3" s="3" t="s">
        <v>6</v>
      </c>
      <c r="B3" s="3" t="s">
        <v>41</v>
      </c>
      <c r="D3" s="3" t="s">
        <v>325</v>
      </c>
    </row>
    <row r="4" spans="1:8" ht="15" customHeight="1">
      <c r="A4" s="3" t="s">
        <v>179</v>
      </c>
      <c r="B4" s="3" t="s">
        <v>53</v>
      </c>
      <c r="D4" s="3" t="s">
        <v>325</v>
      </c>
    </row>
    <row r="5" spans="1:8" ht="15" customHeight="1">
      <c r="A5" s="3" t="s">
        <v>150</v>
      </c>
      <c r="B5" s="3" t="s">
        <v>35</v>
      </c>
      <c r="D5" s="3" t="s">
        <v>325</v>
      </c>
    </row>
    <row r="6" spans="1:8" ht="15" customHeight="1">
      <c r="A6" s="3" t="s">
        <v>148</v>
      </c>
      <c r="B6" s="3" t="s">
        <v>32</v>
      </c>
      <c r="D6" s="3" t="s">
        <v>325</v>
      </c>
    </row>
    <row r="7" spans="1:8" ht="15" customHeight="1">
      <c r="A7" s="3" t="s">
        <v>232</v>
      </c>
      <c r="B7" s="3" t="s">
        <v>103</v>
      </c>
      <c r="D7" s="3" t="s">
        <v>325</v>
      </c>
    </row>
    <row r="8" spans="1:8" ht="15" customHeight="1">
      <c r="A8" s="3" t="s">
        <v>171</v>
      </c>
      <c r="B8" s="3" t="s">
        <v>25</v>
      </c>
      <c r="D8" s="3" t="s">
        <v>325</v>
      </c>
    </row>
    <row r="9" spans="1:8" ht="15" customHeight="1">
      <c r="A9" s="3" t="s">
        <v>160</v>
      </c>
      <c r="B9" s="3" t="s">
        <v>43</v>
      </c>
      <c r="D9" s="3" t="s">
        <v>325</v>
      </c>
    </row>
    <row r="10" spans="1:8" ht="15" customHeight="1">
      <c r="A10" s="3" t="s">
        <v>126</v>
      </c>
      <c r="B10" s="3" t="s">
        <v>10</v>
      </c>
      <c r="H10" s="3" t="s">
        <v>325</v>
      </c>
    </row>
    <row r="11" spans="1:8" ht="15" customHeight="1">
      <c r="A11" s="3" t="s">
        <v>224</v>
      </c>
      <c r="B11" s="3" t="s">
        <v>89</v>
      </c>
      <c r="D11" s="3" t="s">
        <v>328</v>
      </c>
    </row>
    <row r="12" spans="1:8" ht="15" customHeight="1">
      <c r="A12" s="3" t="s">
        <v>173</v>
      </c>
      <c r="B12" s="3" t="s">
        <v>55</v>
      </c>
      <c r="D12" s="3" t="s">
        <v>325</v>
      </c>
    </row>
    <row r="13" spans="1:8" ht="15" customHeight="1">
      <c r="A13" s="3" t="s">
        <v>185</v>
      </c>
      <c r="B13" s="3" t="s">
        <v>65</v>
      </c>
      <c r="D13" s="3" t="s">
        <v>325</v>
      </c>
    </row>
    <row r="14" spans="1:8" ht="15" customHeight="1">
      <c r="A14" s="3" t="s">
        <v>242</v>
      </c>
      <c r="B14" s="3" t="s">
        <v>114</v>
      </c>
      <c r="D14" s="3" t="s">
        <v>325</v>
      </c>
    </row>
    <row r="15" spans="1:8" ht="15" customHeight="1">
      <c r="A15" s="3" t="s">
        <v>158</v>
      </c>
      <c r="B15" s="3" t="s">
        <v>40</v>
      </c>
      <c r="D15" s="3" t="s">
        <v>325</v>
      </c>
    </row>
    <row r="16" spans="1:8" ht="15" customHeight="1">
      <c r="A16" s="3" t="s">
        <v>180</v>
      </c>
      <c r="B16" s="3" t="s">
        <v>60</v>
      </c>
      <c r="D16" s="3" t="s">
        <v>325</v>
      </c>
    </row>
    <row r="17" spans="1:8" ht="15" customHeight="1">
      <c r="A17" s="3" t="s">
        <v>136</v>
      </c>
      <c r="B17" s="3" t="s">
        <v>20</v>
      </c>
      <c r="D17" s="3" t="s">
        <v>325</v>
      </c>
    </row>
    <row r="18" spans="1:8" ht="15" customHeight="1">
      <c r="A18" s="3" t="s">
        <v>187</v>
      </c>
      <c r="B18" s="3" t="s">
        <v>64</v>
      </c>
      <c r="F18" s="3" t="s">
        <v>326</v>
      </c>
    </row>
    <row r="19" spans="1:8" ht="15" customHeight="1">
      <c r="A19" s="3" t="s">
        <v>135</v>
      </c>
      <c r="B19" s="3" t="s">
        <v>19</v>
      </c>
      <c r="D19" s="3" t="s">
        <v>325</v>
      </c>
    </row>
    <row r="20" spans="1:8" ht="15" customHeight="1">
      <c r="A20" s="3" t="s">
        <v>149</v>
      </c>
      <c r="B20" s="3" t="s">
        <v>33</v>
      </c>
      <c r="D20" s="3" t="s">
        <v>325</v>
      </c>
    </row>
    <row r="21" spans="1:8" ht="15" customHeight="1">
      <c r="A21" s="3" t="s">
        <v>217</v>
      </c>
      <c r="B21" s="3" t="s">
        <v>91</v>
      </c>
      <c r="H21" s="3" t="s">
        <v>325</v>
      </c>
    </row>
    <row r="22" spans="1:8" ht="15" customHeight="1">
      <c r="A22" s="3" t="s">
        <v>209</v>
      </c>
      <c r="B22" s="3" t="s">
        <v>84</v>
      </c>
      <c r="G22" s="3" t="s">
        <v>328</v>
      </c>
    </row>
    <row r="23" spans="1:8" ht="15" customHeight="1">
      <c r="A23" s="3" t="s">
        <v>205</v>
      </c>
      <c r="B23" s="3" t="s">
        <v>80</v>
      </c>
      <c r="D23" s="3" t="s">
        <v>325</v>
      </c>
    </row>
    <row r="24" spans="1:8" ht="15" customHeight="1">
      <c r="A24" s="3" t="s">
        <v>170</v>
      </c>
      <c r="B24" s="3" t="s">
        <v>52</v>
      </c>
      <c r="D24" s="3" t="s">
        <v>325</v>
      </c>
    </row>
    <row r="25" spans="1:8" ht="15" customHeight="1">
      <c r="A25" s="3" t="s">
        <v>181</v>
      </c>
      <c r="B25" s="3" t="s">
        <v>61</v>
      </c>
      <c r="D25" s="3" t="s">
        <v>325</v>
      </c>
    </row>
    <row r="26" spans="1:8" ht="15" customHeight="1">
      <c r="A26" s="3" t="s">
        <v>244</v>
      </c>
      <c r="B26" s="3" t="s">
        <v>116</v>
      </c>
      <c r="G26" s="3" t="s">
        <v>328</v>
      </c>
    </row>
    <row r="27" spans="1:8" ht="15" customHeight="1">
      <c r="A27" s="3" t="s">
        <v>192</v>
      </c>
      <c r="B27" s="3" t="s">
        <v>71</v>
      </c>
      <c r="F27" s="3" t="s">
        <v>325</v>
      </c>
    </row>
    <row r="28" spans="1:8" ht="15" customHeight="1">
      <c r="A28" s="3" t="s">
        <v>156</v>
      </c>
      <c r="B28" s="3" t="s">
        <v>39</v>
      </c>
      <c r="C28" s="3" t="s">
        <v>325</v>
      </c>
    </row>
    <row r="29" spans="1:8" ht="15" customHeight="1">
      <c r="A29" s="3" t="s">
        <v>207</v>
      </c>
      <c r="B29" s="3" t="s">
        <v>82</v>
      </c>
      <c r="D29" s="3" t="s">
        <v>325</v>
      </c>
    </row>
    <row r="30" spans="1:8" ht="15" customHeight="1">
      <c r="A30" s="3" t="s">
        <v>129</v>
      </c>
      <c r="B30" s="3" t="s">
        <v>13</v>
      </c>
      <c r="H30" s="3" t="s">
        <v>325</v>
      </c>
    </row>
    <row r="31" spans="1:8" ht="15" customHeight="1">
      <c r="A31" s="3" t="s">
        <v>142</v>
      </c>
      <c r="B31" s="3" t="s">
        <v>26</v>
      </c>
      <c r="D31" s="3" t="s">
        <v>325</v>
      </c>
    </row>
    <row r="32" spans="1:8" ht="15" customHeight="1">
      <c r="A32" s="3" t="s">
        <v>240</v>
      </c>
      <c r="B32" s="3" t="s">
        <v>112</v>
      </c>
      <c r="H32" s="3" t="s">
        <v>328</v>
      </c>
    </row>
    <row r="33" spans="1:8" ht="15" customHeight="1">
      <c r="A33" s="3" t="s">
        <v>222</v>
      </c>
      <c r="B33" s="3" t="s">
        <v>89</v>
      </c>
      <c r="D33" s="3" t="s">
        <v>325</v>
      </c>
    </row>
    <row r="34" spans="1:8" ht="15" customHeight="1">
      <c r="A34" s="3" t="s">
        <v>208</v>
      </c>
      <c r="B34" s="3" t="s">
        <v>83</v>
      </c>
      <c r="H34" s="3" t="s">
        <v>325</v>
      </c>
    </row>
    <row r="35" spans="1:8" ht="15" customHeight="1">
      <c r="A35" s="3" t="s">
        <v>172</v>
      </c>
      <c r="B35" s="3" t="s">
        <v>54</v>
      </c>
      <c r="D35" s="3" t="s">
        <v>325</v>
      </c>
    </row>
    <row r="36" spans="1:8" ht="15" customHeight="1">
      <c r="A36" s="3" t="s">
        <v>153</v>
      </c>
      <c r="B36" s="3" t="s">
        <v>36</v>
      </c>
      <c r="D36" s="3" t="s">
        <v>325</v>
      </c>
    </row>
    <row r="37" spans="1:8" ht="15" customHeight="1">
      <c r="A37" s="3" t="s">
        <v>218</v>
      </c>
      <c r="B37" s="3" t="s">
        <v>92</v>
      </c>
      <c r="D37" s="3" t="s">
        <v>325</v>
      </c>
    </row>
    <row r="38" spans="1:8" ht="15" customHeight="1">
      <c r="A38" s="3" t="s">
        <v>246</v>
      </c>
      <c r="B38" s="3" t="s">
        <v>118</v>
      </c>
      <c r="D38" s="3" t="s">
        <v>325</v>
      </c>
    </row>
    <row r="39" spans="1:8" ht="15" customHeight="1">
      <c r="A39" s="3" t="s">
        <v>151</v>
      </c>
      <c r="B39" s="3" t="s">
        <v>25</v>
      </c>
      <c r="D39" s="3" t="s">
        <v>325</v>
      </c>
    </row>
    <row r="40" spans="1:8" ht="15" customHeight="1">
      <c r="A40" s="3" t="s">
        <v>132</v>
      </c>
      <c r="B40" s="3" t="s">
        <v>16</v>
      </c>
      <c r="D40" s="3" t="s">
        <v>325</v>
      </c>
    </row>
    <row r="41" spans="1:8" ht="15" customHeight="1">
      <c r="A41" s="3" t="s">
        <v>196</v>
      </c>
      <c r="B41" s="3" t="s">
        <v>75</v>
      </c>
      <c r="D41" s="3" t="s">
        <v>325</v>
      </c>
    </row>
    <row r="42" spans="1:8" ht="15" customHeight="1">
      <c r="A42" s="3" t="s">
        <v>212</v>
      </c>
      <c r="B42" s="3" t="s">
        <v>87</v>
      </c>
      <c r="H42" s="3" t="s">
        <v>328</v>
      </c>
    </row>
    <row r="43" spans="1:8" ht="15" customHeight="1">
      <c r="A43" s="3" t="s">
        <v>159</v>
      </c>
      <c r="B43" s="3" t="s">
        <v>42</v>
      </c>
      <c r="H43" s="3" t="s">
        <v>325</v>
      </c>
    </row>
    <row r="44" spans="1:8" ht="15" customHeight="1">
      <c r="A44" s="3" t="s">
        <v>189</v>
      </c>
      <c r="B44" s="3" t="s">
        <v>68</v>
      </c>
      <c r="D44" s="3" t="s">
        <v>328</v>
      </c>
    </row>
    <row r="45" spans="1:8" ht="15" customHeight="1">
      <c r="A45" s="3" t="s">
        <v>234</v>
      </c>
      <c r="B45" s="3" t="s">
        <v>105</v>
      </c>
      <c r="D45" s="3" t="s">
        <v>325</v>
      </c>
    </row>
    <row r="46" spans="1:8" ht="15" customHeight="1">
      <c r="A46" s="3" t="s">
        <v>176</v>
      </c>
      <c r="B46" s="3" t="s">
        <v>57</v>
      </c>
      <c r="E46" s="3" t="s">
        <v>328</v>
      </c>
    </row>
    <row r="47" spans="1:8" ht="15" customHeight="1">
      <c r="A47" s="3" t="s">
        <v>131</v>
      </c>
      <c r="B47" s="3" t="s">
        <v>15</v>
      </c>
      <c r="C47" s="3" t="s">
        <v>328</v>
      </c>
    </row>
    <row r="48" spans="1:8" ht="15" customHeight="1">
      <c r="A48" s="3" t="s">
        <v>236</v>
      </c>
      <c r="B48" s="3" t="s">
        <v>107</v>
      </c>
      <c r="D48" s="3" t="s">
        <v>325</v>
      </c>
    </row>
    <row r="49" spans="1:8" ht="15" customHeight="1">
      <c r="A49" s="3" t="s">
        <v>190</v>
      </c>
      <c r="B49" s="3" t="s">
        <v>69</v>
      </c>
      <c r="H49" s="3" t="s">
        <v>328</v>
      </c>
    </row>
    <row r="50" spans="1:8" ht="15" customHeight="1">
      <c r="A50" s="3" t="s">
        <v>166</v>
      </c>
      <c r="B50" s="3" t="s">
        <v>49</v>
      </c>
      <c r="D50" s="3" t="s">
        <v>328</v>
      </c>
    </row>
    <row r="51" spans="1:8" ht="15" customHeight="1">
      <c r="A51" s="3" t="s">
        <v>213</v>
      </c>
      <c r="B51" s="3" t="s">
        <v>88</v>
      </c>
      <c r="D51" s="3" t="s">
        <v>325</v>
      </c>
    </row>
    <row r="52" spans="1:8" ht="15" customHeight="1">
      <c r="A52" s="3" t="s">
        <v>152</v>
      </c>
      <c r="B52" s="3" t="s">
        <v>25</v>
      </c>
      <c r="F52" s="3" t="s">
        <v>325</v>
      </c>
    </row>
    <row r="53" spans="1:8" ht="15" customHeight="1">
      <c r="A53" s="3" t="s">
        <v>248</v>
      </c>
      <c r="B53" s="3" t="s">
        <v>120</v>
      </c>
      <c r="C53" s="3" t="s">
        <v>328</v>
      </c>
    </row>
    <row r="54" spans="1:8" ht="15" customHeight="1">
      <c r="A54" s="3" t="s">
        <v>230</v>
      </c>
      <c r="B54" s="3" t="s">
        <v>101</v>
      </c>
      <c r="E54" s="3" t="s">
        <v>328</v>
      </c>
    </row>
    <row r="55" spans="1:8" ht="15" customHeight="1">
      <c r="A55" s="3" t="s">
        <v>154</v>
      </c>
      <c r="B55" s="3" t="s">
        <v>37</v>
      </c>
      <c r="D55" s="3" t="s">
        <v>377</v>
      </c>
    </row>
    <row r="56" spans="1:8" ht="15" customHeight="1">
      <c r="A56" s="3" t="s">
        <v>184</v>
      </c>
      <c r="B56" s="3" t="s">
        <v>64</v>
      </c>
      <c r="E56" s="3" t="s">
        <v>328</v>
      </c>
    </row>
    <row r="57" spans="1:8" ht="15" customHeight="1">
      <c r="A57" s="3" t="s">
        <v>239</v>
      </c>
      <c r="B57" s="3" t="s">
        <v>111</v>
      </c>
      <c r="E57" s="3" t="s">
        <v>328</v>
      </c>
    </row>
    <row r="58" spans="1:8" ht="15" customHeight="1">
      <c r="A58" s="3" t="s">
        <v>250</v>
      </c>
      <c r="B58" s="3" t="s">
        <v>122</v>
      </c>
      <c r="H58" s="3" t="s">
        <v>325</v>
      </c>
    </row>
    <row r="59" spans="1:8" ht="15" customHeight="1">
      <c r="A59" s="3" t="s">
        <v>201</v>
      </c>
      <c r="B59" s="3" t="s">
        <v>73</v>
      </c>
      <c r="H59" s="3" t="s">
        <v>328</v>
      </c>
    </row>
    <row r="60" spans="1:8" ht="15" customHeight="1">
      <c r="A60" s="3" t="s">
        <v>238</v>
      </c>
      <c r="B60" s="3" t="s">
        <v>109</v>
      </c>
      <c r="D60" s="3" t="s">
        <v>325</v>
      </c>
    </row>
    <row r="61" spans="1:8" ht="15" customHeight="1">
      <c r="A61" s="3" t="s">
        <v>228</v>
      </c>
      <c r="B61" s="3" t="s">
        <v>99</v>
      </c>
      <c r="C61" s="3" t="s">
        <v>328</v>
      </c>
    </row>
    <row r="62" spans="1:8" ht="15" customHeight="1">
      <c r="A62" s="3" t="s">
        <v>241</v>
      </c>
      <c r="B62" s="3" t="s">
        <v>113</v>
      </c>
      <c r="H62" s="3" t="s">
        <v>325</v>
      </c>
    </row>
    <row r="63" spans="1:8" ht="15" customHeight="1">
      <c r="A63" s="3" t="s">
        <v>139</v>
      </c>
      <c r="B63" s="3" t="s">
        <v>23</v>
      </c>
      <c r="D63" s="3" t="s">
        <v>328</v>
      </c>
    </row>
    <row r="64" spans="1:8" ht="15" customHeight="1">
      <c r="A64" s="3" t="s">
        <v>147</v>
      </c>
      <c r="B64" s="3" t="s">
        <v>31</v>
      </c>
      <c r="E64" s="3" t="s">
        <v>328</v>
      </c>
    </row>
    <row r="65" spans="1:8" ht="15" customHeight="1">
      <c r="A65" s="3" t="s">
        <v>138</v>
      </c>
      <c r="B65" s="3" t="s">
        <v>22</v>
      </c>
      <c r="C65" s="3" t="s">
        <v>325</v>
      </c>
    </row>
    <row r="66" spans="1:8" ht="15" customHeight="1">
      <c r="A66" s="3" t="s">
        <v>220</v>
      </c>
      <c r="B66" s="3" t="s">
        <v>94</v>
      </c>
      <c r="H66" s="3" t="s">
        <v>328</v>
      </c>
    </row>
    <row r="67" spans="1:8" ht="15" customHeight="1">
      <c r="A67" s="3" t="s">
        <v>206</v>
      </c>
      <c r="B67" s="3" t="s">
        <v>81</v>
      </c>
      <c r="H67" s="3" t="s">
        <v>325</v>
      </c>
    </row>
    <row r="68" spans="1:8" ht="15" customHeight="1">
      <c r="A68" s="3" t="s">
        <v>168</v>
      </c>
      <c r="B68" s="3" t="s">
        <v>51</v>
      </c>
      <c r="H68" s="3" t="s">
        <v>325</v>
      </c>
    </row>
    <row r="69" spans="1:8" ht="15" customHeight="1">
      <c r="A69" s="3" t="s">
        <v>211</v>
      </c>
      <c r="B69" s="3" t="s">
        <v>86</v>
      </c>
      <c r="D69" s="3" t="s">
        <v>328</v>
      </c>
    </row>
    <row r="70" spans="1:8" ht="15" customHeight="1">
      <c r="A70" s="3" t="s">
        <v>169</v>
      </c>
      <c r="B70" s="3" t="s">
        <v>18</v>
      </c>
      <c r="H70" s="3" t="s">
        <v>325</v>
      </c>
    </row>
    <row r="71" spans="1:8" ht="15" customHeight="1">
      <c r="A71" s="3" t="s">
        <v>227</v>
      </c>
      <c r="B71" s="3" t="s">
        <v>98</v>
      </c>
      <c r="C71" s="3" t="s">
        <v>325</v>
      </c>
    </row>
    <row r="72" spans="1:8" ht="15" customHeight="1">
      <c r="A72" s="3" t="s">
        <v>146</v>
      </c>
      <c r="B72" s="3" t="s">
        <v>30</v>
      </c>
      <c r="H72" s="3" t="s">
        <v>328</v>
      </c>
    </row>
    <row r="73" spans="1:8" ht="15" customHeight="1">
      <c r="A73" s="3" t="s">
        <v>167</v>
      </c>
      <c r="B73" s="3" t="s">
        <v>50</v>
      </c>
      <c r="D73" s="3" t="s">
        <v>328</v>
      </c>
    </row>
    <row r="74" spans="1:8" ht="15" customHeight="1">
      <c r="A74" s="3" t="s">
        <v>221</v>
      </c>
      <c r="B74" s="3" t="s">
        <v>95</v>
      </c>
      <c r="F74" s="3" t="s">
        <v>328</v>
      </c>
    </row>
    <row r="75" spans="1:8" ht="15" customHeight="1">
      <c r="A75" s="3" t="s">
        <v>197</v>
      </c>
      <c r="B75" s="3" t="s">
        <v>76</v>
      </c>
      <c r="D75" s="3" t="s">
        <v>328</v>
      </c>
    </row>
    <row r="76" spans="1:8" ht="15" customHeight="1">
      <c r="A76" s="3" t="s">
        <v>200</v>
      </c>
      <c r="B76" s="3" t="s">
        <v>53</v>
      </c>
      <c r="F76" s="3" t="s">
        <v>325</v>
      </c>
    </row>
    <row r="77" spans="1:8" ht="15" customHeight="1">
      <c r="A77" s="3" t="s">
        <v>249</v>
      </c>
      <c r="B77" s="3" t="s">
        <v>121</v>
      </c>
      <c r="H77" s="3" t="s">
        <v>325</v>
      </c>
    </row>
    <row r="78" spans="1:8" ht="15" customHeight="1">
      <c r="A78" s="3" t="s">
        <v>198</v>
      </c>
      <c r="B78" s="3" t="s">
        <v>77</v>
      </c>
      <c r="H78" s="3" t="s">
        <v>325</v>
      </c>
    </row>
    <row r="79" spans="1:8" ht="15" customHeight="1">
      <c r="A79" s="3" t="s">
        <v>137</v>
      </c>
      <c r="B79" s="3" t="s">
        <v>21</v>
      </c>
      <c r="H79" s="3" t="s">
        <v>328</v>
      </c>
    </row>
    <row r="80" spans="1:8" ht="15" customHeight="1">
      <c r="A80" s="3" t="s">
        <v>202</v>
      </c>
      <c r="B80" s="3" t="s">
        <v>78</v>
      </c>
      <c r="D80" s="3" t="s">
        <v>325</v>
      </c>
    </row>
    <row r="81" spans="1:8" ht="15" customHeight="1">
      <c r="A81" s="3" t="s">
        <v>226</v>
      </c>
      <c r="B81" s="3" t="s">
        <v>97</v>
      </c>
      <c r="H81" s="3" t="s">
        <v>328</v>
      </c>
    </row>
    <row r="82" spans="1:8" ht="15" customHeight="1">
      <c r="A82" s="3" t="s">
        <v>194</v>
      </c>
      <c r="B82" s="3" t="s">
        <v>73</v>
      </c>
      <c r="H82" s="3" t="s">
        <v>328</v>
      </c>
    </row>
    <row r="83" spans="1:8" ht="15" customHeight="1">
      <c r="A83" s="3" t="s">
        <v>216</v>
      </c>
      <c r="B83" s="3" t="s">
        <v>87</v>
      </c>
      <c r="D83" s="3" t="s">
        <v>328</v>
      </c>
    </row>
    <row r="84" spans="1:8" ht="15" customHeight="1">
      <c r="A84" s="3" t="s">
        <v>163</v>
      </c>
      <c r="B84" s="3" t="s">
        <v>46</v>
      </c>
      <c r="D84" s="3" t="s">
        <v>325</v>
      </c>
    </row>
    <row r="85" spans="1:8" ht="15" customHeight="1">
      <c r="A85" s="3" t="s">
        <v>155</v>
      </c>
      <c r="B85" s="3" t="s">
        <v>38</v>
      </c>
      <c r="D85" s="3" t="s">
        <v>325</v>
      </c>
    </row>
    <row r="86" spans="1:8" ht="15" customHeight="1">
      <c r="A86" s="3" t="s">
        <v>127</v>
      </c>
      <c r="B86" s="3" t="s">
        <v>11</v>
      </c>
      <c r="C86" s="3" t="s">
        <v>328</v>
      </c>
    </row>
    <row r="87" spans="1:8" ht="15" customHeight="1">
      <c r="A87" s="3" t="s">
        <v>130</v>
      </c>
      <c r="B87" s="3" t="s">
        <v>14</v>
      </c>
      <c r="F87" s="3" t="s">
        <v>326</v>
      </c>
    </row>
    <row r="88" spans="1:8" ht="15" customHeight="1">
      <c r="A88" s="3" t="s">
        <v>183</v>
      </c>
      <c r="B88" s="3" t="s">
        <v>63</v>
      </c>
      <c r="E88" s="3" t="s">
        <v>328</v>
      </c>
    </row>
    <row r="89" spans="1:8" ht="15" customHeight="1">
      <c r="A89" s="3" t="s">
        <v>237</v>
      </c>
      <c r="B89" s="3" t="s">
        <v>108</v>
      </c>
      <c r="H89" s="3" t="s">
        <v>328</v>
      </c>
    </row>
    <row r="90" spans="1:8" ht="15" customHeight="1">
      <c r="A90" s="3" t="s">
        <v>231</v>
      </c>
      <c r="B90" s="3" t="s">
        <v>102</v>
      </c>
      <c r="H90" s="3" t="s">
        <v>325</v>
      </c>
    </row>
    <row r="91" spans="1:8" ht="15" customHeight="1">
      <c r="A91" s="3" t="s">
        <v>191</v>
      </c>
      <c r="B91" s="3" t="s">
        <v>70</v>
      </c>
      <c r="D91" s="3" t="s">
        <v>328</v>
      </c>
    </row>
    <row r="92" spans="1:8" ht="15" customHeight="1">
      <c r="A92" s="3" t="s">
        <v>177</v>
      </c>
      <c r="B92" s="3" t="s">
        <v>58</v>
      </c>
      <c r="E92" s="3" t="s">
        <v>328</v>
      </c>
    </row>
    <row r="93" spans="1:8" ht="15" customHeight="1">
      <c r="A93" s="3" t="s">
        <v>144</v>
      </c>
      <c r="B93" s="3" t="s">
        <v>28</v>
      </c>
      <c r="D93" s="3" t="s">
        <v>328</v>
      </c>
    </row>
    <row r="94" spans="1:8" ht="15" customHeight="1">
      <c r="A94" s="3" t="s">
        <v>141</v>
      </c>
      <c r="B94" s="3" t="s">
        <v>25</v>
      </c>
      <c r="D94" s="3" t="s">
        <v>325</v>
      </c>
    </row>
    <row r="95" spans="1:8" ht="15" customHeight="1">
      <c r="A95" s="3" t="s">
        <v>157</v>
      </c>
      <c r="B95" s="3" t="s">
        <v>34</v>
      </c>
      <c r="D95" s="3" t="s">
        <v>328</v>
      </c>
    </row>
    <row r="96" spans="1:8" ht="15" customHeight="1">
      <c r="A96" s="3" t="s">
        <v>164</v>
      </c>
      <c r="B96" s="3" t="s">
        <v>47</v>
      </c>
      <c r="H96" s="3" t="s">
        <v>325</v>
      </c>
    </row>
    <row r="97" spans="1:8" ht="15" customHeight="1">
      <c r="A97" s="3" t="s">
        <v>199</v>
      </c>
      <c r="B97" s="3" t="s">
        <v>69</v>
      </c>
      <c r="F97" s="3" t="s">
        <v>328</v>
      </c>
    </row>
    <row r="98" spans="1:8" ht="15" customHeight="1">
      <c r="A98" s="3" t="s">
        <v>162</v>
      </c>
      <c r="B98" s="3" t="s">
        <v>45</v>
      </c>
      <c r="H98" s="3" t="s">
        <v>328</v>
      </c>
    </row>
    <row r="99" spans="1:8" ht="15" customHeight="1">
      <c r="A99" s="3" t="s">
        <v>143</v>
      </c>
      <c r="B99" s="3" t="s">
        <v>27</v>
      </c>
      <c r="D99" s="3" t="s">
        <v>328</v>
      </c>
    </row>
    <row r="100" spans="1:8" ht="15" customHeight="1">
      <c r="A100" s="3" t="s">
        <v>133</v>
      </c>
      <c r="B100" s="3" t="s">
        <v>17</v>
      </c>
      <c r="H100" s="3" t="s">
        <v>325</v>
      </c>
    </row>
    <row r="101" spans="1:8" ht="15" customHeight="1">
      <c r="A101" s="3" t="s">
        <v>233</v>
      </c>
      <c r="B101" s="3" t="s">
        <v>104</v>
      </c>
      <c r="D101" s="3" t="s">
        <v>328</v>
      </c>
    </row>
    <row r="102" spans="1:8" ht="15" customHeight="1">
      <c r="A102" s="3" t="s">
        <v>243</v>
      </c>
      <c r="B102" s="3" t="s">
        <v>115</v>
      </c>
      <c r="D102" s="3" t="s">
        <v>328</v>
      </c>
    </row>
    <row r="103" spans="1:8" ht="15" customHeight="1">
      <c r="A103" s="3" t="s">
        <v>178</v>
      </c>
      <c r="B103" s="3" t="s">
        <v>59</v>
      </c>
      <c r="D103" s="3" t="s">
        <v>325</v>
      </c>
    </row>
    <row r="104" spans="1:8" ht="15" customHeight="1">
      <c r="A104" s="3" t="s">
        <v>140</v>
      </c>
      <c r="B104" s="3" t="s">
        <v>24</v>
      </c>
      <c r="H104" s="3" t="s">
        <v>325</v>
      </c>
    </row>
    <row r="105" spans="1:8" ht="15" customHeight="1">
      <c r="A105" s="14" t="s">
        <v>123</v>
      </c>
      <c r="B105" s="14" t="s">
        <v>7</v>
      </c>
      <c r="H105" s="3" t="s">
        <v>325</v>
      </c>
    </row>
    <row r="106" spans="1:8" ht="15" customHeight="1">
      <c r="A106" s="3" t="s">
        <v>203</v>
      </c>
      <c r="B106" s="3" t="s">
        <v>78</v>
      </c>
      <c r="H106" s="3" t="s">
        <v>325</v>
      </c>
    </row>
    <row r="107" spans="1:8" ht="15" customHeight="1">
      <c r="A107" s="3" t="s">
        <v>193</v>
      </c>
      <c r="B107" s="3" t="s">
        <v>72</v>
      </c>
      <c r="H107" s="3" t="s">
        <v>325</v>
      </c>
    </row>
    <row r="108" spans="1:8" ht="15" customHeight="1">
      <c r="A108" s="3" t="s">
        <v>128</v>
      </c>
      <c r="B108" s="3" t="s">
        <v>12</v>
      </c>
      <c r="D108" s="3" t="s">
        <v>328</v>
      </c>
    </row>
    <row r="109" spans="1:8" ht="15" customHeight="1">
      <c r="A109" s="3" t="s">
        <v>195</v>
      </c>
      <c r="B109" s="3" t="s">
        <v>74</v>
      </c>
      <c r="H109" s="3" t="s">
        <v>325</v>
      </c>
    </row>
    <row r="110" spans="1:8" ht="15" customHeight="1">
      <c r="A110" s="3" t="s">
        <v>161</v>
      </c>
      <c r="B110" s="3" t="s">
        <v>44</v>
      </c>
      <c r="H110" s="3" t="s">
        <v>325</v>
      </c>
    </row>
    <row r="111" spans="1:8" ht="15" customHeight="1">
      <c r="A111" s="3" t="s">
        <v>219</v>
      </c>
      <c r="B111" s="3" t="s">
        <v>93</v>
      </c>
      <c r="H111" s="3" t="s">
        <v>328</v>
      </c>
    </row>
    <row r="112" spans="1:8" ht="15" customHeight="1">
      <c r="A112" s="3" t="s">
        <v>204</v>
      </c>
      <c r="B112" s="3" t="s">
        <v>79</v>
      </c>
      <c r="D112" s="3" t="s">
        <v>325</v>
      </c>
    </row>
    <row r="113" spans="1:8" ht="15" customHeight="1">
      <c r="A113" s="3" t="s">
        <v>215</v>
      </c>
      <c r="B113" s="3" t="s">
        <v>90</v>
      </c>
      <c r="H113" s="3" t="s">
        <v>328</v>
      </c>
    </row>
    <row r="114" spans="1:8" ht="15" customHeight="1">
      <c r="A114" s="3" t="s">
        <v>134</v>
      </c>
      <c r="B114" s="3" t="s">
        <v>18</v>
      </c>
      <c r="C114" s="3" t="s">
        <v>328</v>
      </c>
    </row>
    <row r="115" spans="1:8" ht="15" customHeight="1">
      <c r="A115" s="3" t="s">
        <v>165</v>
      </c>
      <c r="B115" s="3" t="s">
        <v>48</v>
      </c>
      <c r="D115" s="3" t="s">
        <v>328</v>
      </c>
    </row>
    <row r="116" spans="1:8" ht="15" customHeight="1">
      <c r="A116" s="3" t="s">
        <v>247</v>
      </c>
      <c r="B116" s="3" t="s">
        <v>119</v>
      </c>
      <c r="D116" s="3" t="s">
        <v>325</v>
      </c>
    </row>
    <row r="117" spans="1:8" ht="15" customHeight="1">
      <c r="A117" s="3" t="s">
        <v>229</v>
      </c>
      <c r="B117" s="3" t="s">
        <v>100</v>
      </c>
      <c r="D117" s="3" t="s">
        <v>325</v>
      </c>
    </row>
    <row r="118" spans="1:8" ht="15" customHeight="1">
      <c r="A118" s="3" t="s">
        <v>214</v>
      </c>
      <c r="B118" s="3" t="s">
        <v>89</v>
      </c>
      <c r="F118" s="3" t="s">
        <v>325</v>
      </c>
    </row>
    <row r="119" spans="1:8" ht="15" customHeight="1">
      <c r="A119" s="3" t="s">
        <v>223</v>
      </c>
      <c r="B119" s="3" t="s">
        <v>89</v>
      </c>
      <c r="D119" s="3" t="s">
        <v>325</v>
      </c>
    </row>
    <row r="120" spans="1:8" ht="15" customHeight="1">
      <c r="A120" s="3" t="s">
        <v>210</v>
      </c>
      <c r="B120" s="3" t="s">
        <v>85</v>
      </c>
      <c r="D120" s="3" t="s">
        <v>325</v>
      </c>
    </row>
    <row r="121" spans="1:8" ht="15" customHeight="1">
      <c r="A121" s="3" t="s">
        <v>186</v>
      </c>
      <c r="B121" s="3" t="s">
        <v>66</v>
      </c>
      <c r="D121" s="3" t="s">
        <v>325</v>
      </c>
    </row>
    <row r="122" spans="1:8" ht="15" customHeight="1">
      <c r="A122" s="3" t="s">
        <v>235</v>
      </c>
      <c r="B122" s="3" t="s">
        <v>106</v>
      </c>
      <c r="F122" s="3" t="s">
        <v>325</v>
      </c>
    </row>
    <row r="123" spans="1:8" ht="15" customHeight="1">
      <c r="A123" s="3" t="s">
        <v>245</v>
      </c>
      <c r="B123" s="3" t="s">
        <v>117</v>
      </c>
      <c r="H123" s="3" t="s">
        <v>325</v>
      </c>
    </row>
    <row r="124" spans="1:8" ht="15" customHeight="1">
      <c r="A124" s="3" t="s">
        <v>125</v>
      </c>
      <c r="B124" s="3" t="s">
        <v>9</v>
      </c>
      <c r="H124" s="3" t="s">
        <v>325</v>
      </c>
    </row>
    <row r="125" spans="1:8" ht="15" customHeight="1">
      <c r="A125" s="3" t="s">
        <v>174</v>
      </c>
      <c r="B125" s="3" t="s">
        <v>25</v>
      </c>
      <c r="D125" s="3" t="s">
        <v>328</v>
      </c>
    </row>
    <row r="126" spans="1:8" ht="15" customHeight="1">
      <c r="A126" s="3" t="s">
        <v>145</v>
      </c>
      <c r="B126" s="3" t="s">
        <v>29</v>
      </c>
      <c r="D126" s="3" t="s">
        <v>328</v>
      </c>
    </row>
    <row r="127" spans="1:8" ht="15" customHeight="1">
      <c r="A127" s="3" t="s">
        <v>175</v>
      </c>
      <c r="B127" s="3" t="s">
        <v>56</v>
      </c>
      <c r="H127" s="3" t="s">
        <v>325</v>
      </c>
    </row>
    <row r="128" spans="1:8" ht="15" customHeight="1">
      <c r="A128" s="14" t="s">
        <v>182</v>
      </c>
      <c r="B128" s="14" t="s">
        <v>62</v>
      </c>
      <c r="D128" s="3" t="s">
        <v>325</v>
      </c>
    </row>
    <row r="129" spans="1:8" ht="15" customHeight="1">
      <c r="A129" s="14" t="s">
        <v>225</v>
      </c>
      <c r="B129" s="14" t="s">
        <v>96</v>
      </c>
      <c r="C129" s="14"/>
      <c r="D129" s="14"/>
      <c r="E129" s="14" t="s">
        <v>328</v>
      </c>
      <c r="F129" s="14"/>
      <c r="G129" s="14"/>
      <c r="H129" s="14"/>
    </row>
    <row r="130" spans="1:8" ht="15" customHeight="1">
      <c r="A130" s="14" t="s">
        <v>188</v>
      </c>
      <c r="B130" s="14" t="s">
        <v>67</v>
      </c>
      <c r="E130" s="3" t="s">
        <v>328</v>
      </c>
    </row>
    <row r="131" spans="1:8" ht="15" customHeight="1">
      <c r="A131" s="14" t="s">
        <v>124</v>
      </c>
      <c r="B131" s="14" t="s">
        <v>8</v>
      </c>
      <c r="C131" s="3" t="s">
        <v>328</v>
      </c>
    </row>
    <row r="132" spans="1:8">
      <c r="A132" s="3" t="s">
        <v>515</v>
      </c>
      <c r="B132" s="3" t="s">
        <v>570</v>
      </c>
      <c r="E132" s="3" t="s">
        <v>328</v>
      </c>
    </row>
    <row r="133" spans="1:8">
      <c r="A133" s="3" t="s">
        <v>516</v>
      </c>
      <c r="B133" s="3" t="s">
        <v>571</v>
      </c>
      <c r="E133" s="3" t="s">
        <v>328</v>
      </c>
    </row>
    <row r="134" spans="1:8">
      <c r="A134" s="3" t="s">
        <v>517</v>
      </c>
      <c r="B134" s="3" t="s">
        <v>572</v>
      </c>
      <c r="D134" s="3" t="s">
        <v>328</v>
      </c>
    </row>
    <row r="135" spans="1:8">
      <c r="A135" s="3" t="s">
        <v>585</v>
      </c>
      <c r="B135" s="3" t="s">
        <v>573</v>
      </c>
      <c r="D135" s="3" t="s">
        <v>328</v>
      </c>
    </row>
    <row r="136" spans="1:8">
      <c r="A136" s="3" t="s">
        <v>522</v>
      </c>
      <c r="B136" s="3" t="s">
        <v>574</v>
      </c>
      <c r="D136" s="3" t="s">
        <v>328</v>
      </c>
    </row>
    <row r="137" spans="1:8">
      <c r="A137" s="3" t="s">
        <v>525</v>
      </c>
      <c r="B137" s="3" t="s">
        <v>22</v>
      </c>
      <c r="E137" s="3" t="s">
        <v>328</v>
      </c>
    </row>
    <row r="138" spans="1:8">
      <c r="A138" s="3" t="s">
        <v>531</v>
      </c>
      <c r="B138" s="3" t="s">
        <v>530</v>
      </c>
      <c r="C138" s="3" t="s">
        <v>328</v>
      </c>
    </row>
    <row r="139" spans="1:8">
      <c r="A139" s="3" t="s">
        <v>532</v>
      </c>
      <c r="B139" s="3" t="s">
        <v>575</v>
      </c>
      <c r="C139" s="3" t="s">
        <v>328</v>
      </c>
    </row>
    <row r="140" spans="1:8">
      <c r="A140" s="3" t="s">
        <v>535</v>
      </c>
      <c r="B140" s="3" t="s">
        <v>536</v>
      </c>
      <c r="H140" s="3" t="s">
        <v>325</v>
      </c>
    </row>
    <row r="141" spans="1:8">
      <c r="A141" s="3" t="s">
        <v>538</v>
      </c>
      <c r="B141" s="3" t="s">
        <v>539</v>
      </c>
      <c r="C141" s="3" t="s">
        <v>328</v>
      </c>
    </row>
    <row r="142" spans="1:8">
      <c r="A142" s="3" t="s">
        <v>542</v>
      </c>
      <c r="B142" s="3" t="s">
        <v>576</v>
      </c>
      <c r="C142" s="3" t="s">
        <v>328</v>
      </c>
    </row>
    <row r="143" spans="1:8">
      <c r="A143" s="3" t="s">
        <v>544</v>
      </c>
      <c r="B143" s="3" t="s">
        <v>577</v>
      </c>
      <c r="C143" s="3" t="s">
        <v>328</v>
      </c>
    </row>
    <row r="144" spans="1:8">
      <c r="A144" s="3" t="s">
        <v>546</v>
      </c>
      <c r="B144" s="3" t="s">
        <v>578</v>
      </c>
      <c r="D144" s="3" t="s">
        <v>328</v>
      </c>
    </row>
    <row r="145" spans="1:8">
      <c r="A145" s="3" t="s">
        <v>548</v>
      </c>
      <c r="B145" s="3" t="s">
        <v>22</v>
      </c>
      <c r="E145" s="3" t="s">
        <v>328</v>
      </c>
    </row>
    <row r="146" spans="1:8">
      <c r="A146" s="3" t="s">
        <v>550</v>
      </c>
      <c r="B146" s="3" t="s">
        <v>570</v>
      </c>
      <c r="E146" s="3" t="s">
        <v>328</v>
      </c>
    </row>
    <row r="147" spans="1:8">
      <c r="A147" s="3" t="s">
        <v>552</v>
      </c>
      <c r="B147" s="3" t="s">
        <v>579</v>
      </c>
      <c r="D147" s="3" t="s">
        <v>328</v>
      </c>
    </row>
    <row r="148" spans="1:8">
      <c r="A148" s="3" t="s">
        <v>554</v>
      </c>
      <c r="B148" s="3" t="s">
        <v>580</v>
      </c>
      <c r="D148" s="3" t="s">
        <v>328</v>
      </c>
    </row>
    <row r="149" spans="1:8">
      <c r="A149" s="3" t="s">
        <v>557</v>
      </c>
      <c r="B149" s="3" t="s">
        <v>581</v>
      </c>
      <c r="E149" s="3" t="s">
        <v>328</v>
      </c>
    </row>
    <row r="150" spans="1:8">
      <c r="A150" s="3" t="s">
        <v>559</v>
      </c>
      <c r="B150" s="3" t="s">
        <v>560</v>
      </c>
      <c r="C150" s="3" t="s">
        <v>328</v>
      </c>
    </row>
    <row r="151" spans="1:8">
      <c r="A151" s="3" t="s">
        <v>562</v>
      </c>
      <c r="B151" s="3" t="s">
        <v>582</v>
      </c>
      <c r="H151" s="3" t="s">
        <v>328</v>
      </c>
    </row>
    <row r="152" spans="1:8">
      <c r="A152" s="3" t="s">
        <v>132</v>
      </c>
      <c r="B152" s="3" t="s">
        <v>583</v>
      </c>
      <c r="C152" s="3" t="s">
        <v>328</v>
      </c>
    </row>
    <row r="153" spans="1:8">
      <c r="A153" s="15" t="s">
        <v>568</v>
      </c>
      <c r="B153" s="15" t="s">
        <v>584</v>
      </c>
      <c r="C153" s="3" t="s">
        <v>328</v>
      </c>
    </row>
    <row r="154" spans="1:8">
      <c r="A154" s="12">
        <f>COUNTIF(A2:A153,"&lt;&gt;")</f>
        <v>152</v>
      </c>
      <c r="B154" s="12" t="s">
        <v>695</v>
      </c>
      <c r="C154" s="12">
        <f t="shared" ref="C154:H154" si="0">COUNTIF(C$2:C$153,"&lt;&gt;")</f>
        <v>18</v>
      </c>
      <c r="D154" s="12">
        <f>COUNTIF(D$2:D$153,"&lt;&gt;")</f>
        <v>69</v>
      </c>
      <c r="E154" s="12">
        <f t="shared" si="0"/>
        <v>15</v>
      </c>
      <c r="F154" s="12">
        <f t="shared" si="0"/>
        <v>9</v>
      </c>
      <c r="G154" s="12">
        <f t="shared" si="0"/>
        <v>2</v>
      </c>
      <c r="H154" s="12">
        <f t="shared" si="0"/>
        <v>39</v>
      </c>
    </row>
    <row r="155" spans="1:8">
      <c r="B155" s="14"/>
      <c r="C155" s="20">
        <f>C154/A154</f>
        <v>0.11842105263157894</v>
      </c>
      <c r="D155" s="14"/>
      <c r="E155" s="20">
        <f>E154/A154</f>
        <v>9.8684210526315791E-2</v>
      </c>
      <c r="F155" s="14"/>
      <c r="G155" s="14"/>
      <c r="H155" s="14"/>
    </row>
    <row r="164" spans="3:4">
      <c r="C164" s="3" t="s">
        <v>372</v>
      </c>
      <c r="D164" s="3">
        <f>D154</f>
        <v>69</v>
      </c>
    </row>
    <row r="165" spans="3:4">
      <c r="C165" s="3" t="s">
        <v>376</v>
      </c>
      <c r="D165" s="3">
        <f>H154</f>
        <v>39</v>
      </c>
    </row>
    <row r="166" spans="3:4">
      <c r="C166" s="3" t="s">
        <v>371</v>
      </c>
      <c r="D166" s="3">
        <f>C154</f>
        <v>18</v>
      </c>
    </row>
    <row r="167" spans="3:4">
      <c r="C167" s="3" t="s">
        <v>373</v>
      </c>
      <c r="D167" s="3">
        <f>E154</f>
        <v>15</v>
      </c>
    </row>
    <row r="168" spans="3:4">
      <c r="C168" s="3" t="s">
        <v>374</v>
      </c>
      <c r="D168" s="3">
        <f>F154</f>
        <v>9</v>
      </c>
    </row>
    <row r="169" spans="3:4">
      <c r="C169" s="3" t="s">
        <v>375</v>
      </c>
      <c r="D169" s="3">
        <f>COUNTIF(G$2:G$131,"&lt;&gt;")</f>
        <v>2</v>
      </c>
    </row>
    <row r="176" spans="3:4" ht="16" customHeight="1"/>
  </sheetData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493C-67FB-403A-9D7F-72536B402E11}">
  <dimension ref="A1:L153"/>
  <sheetViews>
    <sheetView topLeftCell="L1" workbookViewId="0">
      <selection activeCell="L9" sqref="L9"/>
    </sheetView>
  </sheetViews>
  <sheetFormatPr baseColWidth="10" defaultColWidth="11.6640625" defaultRowHeight="16"/>
  <cols>
    <col min="1" max="16384" width="11.6640625" style="31"/>
  </cols>
  <sheetData>
    <row r="1" spans="1:12">
      <c r="A1" s="31" t="s">
        <v>696</v>
      </c>
      <c r="B1" s="31" t="s">
        <v>697</v>
      </c>
      <c r="E1" s="31" t="s">
        <v>698</v>
      </c>
      <c r="F1" s="31" t="s">
        <v>699</v>
      </c>
      <c r="G1" s="31" t="s">
        <v>700</v>
      </c>
      <c r="H1" s="31" t="s">
        <v>701</v>
      </c>
      <c r="I1" s="31" t="s">
        <v>702</v>
      </c>
      <c r="J1" s="31" t="s">
        <v>703</v>
      </c>
      <c r="K1" s="31" t="s">
        <v>704</v>
      </c>
      <c r="L1" s="31" t="s">
        <v>705</v>
      </c>
    </row>
    <row r="2" spans="1:12">
      <c r="A2" s="31">
        <v>2004</v>
      </c>
      <c r="B2" s="31" t="s">
        <v>698</v>
      </c>
      <c r="D2" s="32">
        <v>1988</v>
      </c>
      <c r="E2" s="31">
        <f>COUNTIFS($A$2:$A$153,$D2,$B$2:$B$153,E$1)</f>
        <v>0</v>
      </c>
      <c r="F2" s="31">
        <f t="shared" ref="F2:K17" si="0">COUNTIFS($A$2:$A$153,$D2,$B$2:$B$153,F$1)</f>
        <v>1</v>
      </c>
      <c r="G2" s="31">
        <f t="shared" si="0"/>
        <v>0</v>
      </c>
      <c r="H2" s="31">
        <f t="shared" si="0"/>
        <v>0</v>
      </c>
      <c r="I2" s="31">
        <f t="shared" si="0"/>
        <v>0</v>
      </c>
      <c r="J2" s="31">
        <f t="shared" si="0"/>
        <v>0</v>
      </c>
      <c r="K2" s="31">
        <f t="shared" si="0"/>
        <v>0</v>
      </c>
      <c r="L2" s="31">
        <v>1</v>
      </c>
    </row>
    <row r="3" spans="1:12">
      <c r="A3" s="31">
        <v>2016</v>
      </c>
      <c r="B3" s="31" t="s">
        <v>699</v>
      </c>
      <c r="D3" s="32">
        <v>1995</v>
      </c>
      <c r="E3" s="31">
        <f t="shared" ref="E3:K24" si="1">COUNTIFS($A$2:$A$153,$D3,$B$2:$B$153,E$1)</f>
        <v>0</v>
      </c>
      <c r="F3" s="31">
        <f t="shared" si="0"/>
        <v>0</v>
      </c>
      <c r="G3" s="31">
        <f t="shared" si="0"/>
        <v>0</v>
      </c>
      <c r="H3" s="31">
        <v>1</v>
      </c>
      <c r="I3" s="31">
        <f t="shared" si="0"/>
        <v>1</v>
      </c>
      <c r="J3" s="31">
        <f t="shared" si="0"/>
        <v>1</v>
      </c>
      <c r="K3" s="31">
        <f t="shared" si="0"/>
        <v>1</v>
      </c>
      <c r="L3" s="31">
        <v>3</v>
      </c>
    </row>
    <row r="4" spans="1:12">
      <c r="A4" s="31">
        <v>2013</v>
      </c>
      <c r="B4" s="31" t="s">
        <v>699</v>
      </c>
      <c r="D4" s="32">
        <v>1999</v>
      </c>
      <c r="E4" s="31">
        <f t="shared" si="1"/>
        <v>0</v>
      </c>
      <c r="F4" s="31">
        <f t="shared" si="0"/>
        <v>1</v>
      </c>
      <c r="G4" s="31">
        <f t="shared" si="0"/>
        <v>0</v>
      </c>
      <c r="H4" s="31">
        <f t="shared" si="0"/>
        <v>0</v>
      </c>
      <c r="I4" s="31">
        <f t="shared" si="0"/>
        <v>0</v>
      </c>
      <c r="J4" s="31">
        <f t="shared" si="0"/>
        <v>0</v>
      </c>
      <c r="K4" s="31">
        <f t="shared" si="0"/>
        <v>0</v>
      </c>
      <c r="L4" s="31">
        <v>1</v>
      </c>
    </row>
    <row r="5" spans="1:12">
      <c r="A5" s="31">
        <v>2017</v>
      </c>
      <c r="B5" s="31" t="s">
        <v>699</v>
      </c>
      <c r="D5" s="32">
        <v>2000</v>
      </c>
      <c r="E5" s="31">
        <f t="shared" si="1"/>
        <v>0</v>
      </c>
      <c r="F5" s="31">
        <f t="shared" si="0"/>
        <v>1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1">
        <f t="shared" si="0"/>
        <v>0</v>
      </c>
      <c r="K5" s="31">
        <f t="shared" si="0"/>
        <v>0</v>
      </c>
      <c r="L5" s="31">
        <v>1</v>
      </c>
    </row>
    <row r="6" spans="1:12">
      <c r="A6" s="31">
        <v>2017</v>
      </c>
      <c r="B6" s="31" t="s">
        <v>699</v>
      </c>
      <c r="D6" s="32">
        <v>2002</v>
      </c>
      <c r="E6" s="31">
        <f t="shared" si="1"/>
        <v>0</v>
      </c>
      <c r="F6" s="31">
        <f t="shared" si="0"/>
        <v>0</v>
      </c>
      <c r="G6" s="31">
        <f t="shared" si="0"/>
        <v>0</v>
      </c>
      <c r="H6" s="31">
        <f t="shared" si="0"/>
        <v>0</v>
      </c>
      <c r="I6" s="31">
        <f t="shared" si="0"/>
        <v>0</v>
      </c>
      <c r="J6" s="31">
        <f t="shared" si="0"/>
        <v>1</v>
      </c>
      <c r="K6" s="31">
        <f t="shared" si="0"/>
        <v>0</v>
      </c>
      <c r="L6" s="31">
        <v>1</v>
      </c>
    </row>
    <row r="7" spans="1:12">
      <c r="A7" s="31">
        <v>2006</v>
      </c>
      <c r="B7" s="31" t="s">
        <v>699</v>
      </c>
      <c r="D7" s="32">
        <v>2003</v>
      </c>
      <c r="E7" s="31">
        <f t="shared" si="1"/>
        <v>0</v>
      </c>
      <c r="F7" s="31">
        <f t="shared" si="0"/>
        <v>0</v>
      </c>
      <c r="G7" s="31">
        <f t="shared" si="0"/>
        <v>1</v>
      </c>
      <c r="H7" s="31">
        <f t="shared" si="0"/>
        <v>0</v>
      </c>
      <c r="I7" s="31">
        <f t="shared" si="0"/>
        <v>0</v>
      </c>
      <c r="J7" s="31">
        <f t="shared" si="0"/>
        <v>2</v>
      </c>
      <c r="K7" s="31">
        <f t="shared" si="0"/>
        <v>0</v>
      </c>
      <c r="L7" s="31">
        <v>3</v>
      </c>
    </row>
    <row r="8" spans="1:12">
      <c r="A8" s="31">
        <v>2014</v>
      </c>
      <c r="B8" s="31" t="s">
        <v>699</v>
      </c>
      <c r="D8" s="32">
        <v>2004</v>
      </c>
      <c r="E8" s="31">
        <f t="shared" si="1"/>
        <v>1</v>
      </c>
      <c r="F8" s="31">
        <f t="shared" si="0"/>
        <v>1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31">
        <f t="shared" si="0"/>
        <v>1</v>
      </c>
      <c r="K8" s="31">
        <f t="shared" si="0"/>
        <v>0</v>
      </c>
      <c r="L8" s="31">
        <v>3</v>
      </c>
    </row>
    <row r="9" spans="1:12">
      <c r="A9" s="31">
        <v>2015</v>
      </c>
      <c r="B9" s="31" t="s">
        <v>699</v>
      </c>
      <c r="D9" s="32">
        <v>2005</v>
      </c>
      <c r="E9" s="31">
        <f t="shared" si="1"/>
        <v>0</v>
      </c>
      <c r="F9" s="31">
        <f t="shared" si="0"/>
        <v>3</v>
      </c>
      <c r="G9" s="31">
        <f t="shared" si="0"/>
        <v>0</v>
      </c>
      <c r="H9" s="31">
        <f t="shared" si="0"/>
        <v>1</v>
      </c>
      <c r="I9" s="31">
        <f t="shared" si="0"/>
        <v>0</v>
      </c>
      <c r="J9" s="31">
        <f t="shared" si="0"/>
        <v>0</v>
      </c>
      <c r="K9" s="31">
        <f t="shared" si="0"/>
        <v>0</v>
      </c>
      <c r="L9" s="31">
        <v>4</v>
      </c>
    </row>
    <row r="10" spans="1:12">
      <c r="A10" s="31">
        <v>2009</v>
      </c>
      <c r="B10" s="31" t="s">
        <v>703</v>
      </c>
      <c r="D10" s="32">
        <v>2006</v>
      </c>
      <c r="E10" s="31">
        <f t="shared" si="1"/>
        <v>0</v>
      </c>
      <c r="F10" s="31">
        <f t="shared" si="0"/>
        <v>3</v>
      </c>
      <c r="G10" s="31">
        <f t="shared" si="0"/>
        <v>1</v>
      </c>
      <c r="H10" s="31">
        <f t="shared" si="0"/>
        <v>0</v>
      </c>
      <c r="I10" s="31">
        <f t="shared" si="0"/>
        <v>0</v>
      </c>
      <c r="J10" s="31">
        <f t="shared" si="0"/>
        <v>1</v>
      </c>
      <c r="K10" s="31">
        <f t="shared" si="0"/>
        <v>0</v>
      </c>
      <c r="L10" s="31">
        <v>5</v>
      </c>
    </row>
    <row r="11" spans="1:12">
      <c r="A11" s="31">
        <v>2008</v>
      </c>
      <c r="B11" s="31" t="s">
        <v>699</v>
      </c>
      <c r="D11" s="32">
        <v>2007</v>
      </c>
      <c r="E11" s="31">
        <f t="shared" si="1"/>
        <v>2</v>
      </c>
      <c r="F11" s="31">
        <f t="shared" si="0"/>
        <v>0</v>
      </c>
      <c r="G11" s="31">
        <f t="shared" si="0"/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v>2</v>
      </c>
    </row>
    <row r="12" spans="1:12">
      <c r="A12" s="31">
        <v>2014</v>
      </c>
      <c r="B12" s="31" t="s">
        <v>699</v>
      </c>
      <c r="D12" s="32">
        <v>2008</v>
      </c>
      <c r="E12" s="31">
        <f t="shared" si="1"/>
        <v>0</v>
      </c>
      <c r="F12" s="31">
        <f t="shared" si="0"/>
        <v>4</v>
      </c>
      <c r="G12" s="31">
        <f t="shared" si="0"/>
        <v>1</v>
      </c>
      <c r="H12" s="31">
        <f t="shared" si="0"/>
        <v>2</v>
      </c>
      <c r="I12" s="31">
        <f t="shared" si="0"/>
        <v>0</v>
      </c>
      <c r="J12" s="31">
        <f t="shared" si="0"/>
        <v>5</v>
      </c>
      <c r="K12" s="31">
        <f t="shared" si="0"/>
        <v>0</v>
      </c>
      <c r="L12" s="31">
        <v>12</v>
      </c>
    </row>
    <row r="13" spans="1:12">
      <c r="A13" s="31">
        <v>2012</v>
      </c>
      <c r="B13" s="31" t="s">
        <v>699</v>
      </c>
      <c r="D13" s="32">
        <v>2009</v>
      </c>
      <c r="E13" s="31">
        <f t="shared" si="1"/>
        <v>0</v>
      </c>
      <c r="F13" s="31">
        <f t="shared" si="0"/>
        <v>6</v>
      </c>
      <c r="G13" s="31">
        <f t="shared" si="0"/>
        <v>0</v>
      </c>
      <c r="H13" s="31">
        <f t="shared" si="0"/>
        <v>0</v>
      </c>
      <c r="I13" s="31">
        <f t="shared" si="0"/>
        <v>1</v>
      </c>
      <c r="J13" s="31">
        <f t="shared" si="0"/>
        <v>5</v>
      </c>
      <c r="K13" s="31">
        <f t="shared" si="0"/>
        <v>0</v>
      </c>
      <c r="L13" s="31">
        <v>12</v>
      </c>
    </row>
    <row r="14" spans="1:12">
      <c r="A14" s="31">
        <v>2000</v>
      </c>
      <c r="B14" s="31" t="s">
        <v>699</v>
      </c>
      <c r="D14" s="32">
        <v>2010</v>
      </c>
      <c r="E14" s="31">
        <f t="shared" si="1"/>
        <v>0</v>
      </c>
      <c r="F14" s="31">
        <f t="shared" si="0"/>
        <v>2</v>
      </c>
      <c r="G14" s="31">
        <f t="shared" si="0"/>
        <v>0</v>
      </c>
      <c r="H14" s="31">
        <f t="shared" si="0"/>
        <v>2</v>
      </c>
      <c r="I14" s="31">
        <f t="shared" si="0"/>
        <v>0</v>
      </c>
      <c r="J14" s="31">
        <f t="shared" si="0"/>
        <v>4</v>
      </c>
      <c r="K14" s="31">
        <f t="shared" si="0"/>
        <v>0</v>
      </c>
      <c r="L14" s="31">
        <v>8</v>
      </c>
    </row>
    <row r="15" spans="1:12">
      <c r="A15" s="31">
        <v>2016</v>
      </c>
      <c r="B15" s="31" t="s">
        <v>699</v>
      </c>
      <c r="D15" s="32">
        <v>2011</v>
      </c>
      <c r="E15" s="31">
        <f t="shared" si="1"/>
        <v>1</v>
      </c>
      <c r="F15" s="31">
        <f t="shared" si="0"/>
        <v>2</v>
      </c>
      <c r="G15" s="31">
        <v>1</v>
      </c>
      <c r="H15" s="31">
        <f t="shared" si="0"/>
        <v>1</v>
      </c>
      <c r="I15" s="31">
        <f t="shared" si="0"/>
        <v>0</v>
      </c>
      <c r="J15" s="31">
        <f t="shared" si="0"/>
        <v>3</v>
      </c>
      <c r="K15" s="31">
        <f t="shared" si="0"/>
        <v>0</v>
      </c>
      <c r="L15" s="31">
        <v>7</v>
      </c>
    </row>
    <row r="16" spans="1:12">
      <c r="A16" s="31">
        <v>2013</v>
      </c>
      <c r="B16" s="31" t="s">
        <v>699</v>
      </c>
      <c r="D16" s="32">
        <v>2012</v>
      </c>
      <c r="E16" s="31">
        <f t="shared" si="1"/>
        <v>1</v>
      </c>
      <c r="F16" s="31">
        <f t="shared" si="0"/>
        <v>5</v>
      </c>
      <c r="G16" s="31">
        <f t="shared" si="0"/>
        <v>2</v>
      </c>
      <c r="H16" s="31">
        <f t="shared" si="0"/>
        <v>0</v>
      </c>
      <c r="I16" s="31">
        <f t="shared" si="0"/>
        <v>0</v>
      </c>
      <c r="J16" s="31">
        <f t="shared" si="0"/>
        <v>0</v>
      </c>
      <c r="K16" s="31">
        <f t="shared" si="0"/>
        <v>0</v>
      </c>
      <c r="L16" s="31">
        <v>8</v>
      </c>
    </row>
    <row r="17" spans="1:12">
      <c r="A17" s="31">
        <v>2018</v>
      </c>
      <c r="B17" s="31" t="s">
        <v>699</v>
      </c>
      <c r="D17" s="32">
        <v>2013</v>
      </c>
      <c r="E17" s="31">
        <f t="shared" si="1"/>
        <v>0</v>
      </c>
      <c r="F17" s="31">
        <f t="shared" si="0"/>
        <v>2</v>
      </c>
      <c r="G17" s="31">
        <f t="shared" si="0"/>
        <v>0</v>
      </c>
      <c r="H17" s="31">
        <f t="shared" si="0"/>
        <v>0</v>
      </c>
      <c r="I17" s="31">
        <f t="shared" si="0"/>
        <v>0</v>
      </c>
      <c r="J17" s="31">
        <f t="shared" si="0"/>
        <v>2</v>
      </c>
      <c r="K17" s="31">
        <f t="shared" si="0"/>
        <v>0</v>
      </c>
      <c r="L17" s="31">
        <v>4</v>
      </c>
    </row>
    <row r="18" spans="1:12">
      <c r="A18" s="31">
        <v>2014</v>
      </c>
      <c r="B18" s="31" t="s">
        <v>704</v>
      </c>
      <c r="D18" s="32">
        <v>2014</v>
      </c>
      <c r="E18" s="31">
        <f t="shared" si="1"/>
        <v>0</v>
      </c>
      <c r="F18" s="31">
        <f t="shared" si="1"/>
        <v>5</v>
      </c>
      <c r="G18" s="31">
        <f t="shared" si="1"/>
        <v>2</v>
      </c>
      <c r="H18" s="31">
        <v>1</v>
      </c>
      <c r="I18" s="31">
        <f t="shared" si="1"/>
        <v>0</v>
      </c>
      <c r="J18" s="31">
        <f t="shared" si="1"/>
        <v>2</v>
      </c>
      <c r="K18" s="31">
        <f t="shared" si="1"/>
        <v>1</v>
      </c>
      <c r="L18" s="31">
        <v>10</v>
      </c>
    </row>
    <row r="19" spans="1:12">
      <c r="A19" s="31">
        <v>2018</v>
      </c>
      <c r="B19" s="31" t="s">
        <v>699</v>
      </c>
      <c r="D19" s="32">
        <v>2015</v>
      </c>
      <c r="E19" s="31">
        <f t="shared" si="1"/>
        <v>0</v>
      </c>
      <c r="F19" s="31">
        <f t="shared" si="1"/>
        <v>6</v>
      </c>
      <c r="G19" s="31">
        <f t="shared" si="1"/>
        <v>0</v>
      </c>
      <c r="H19" s="31">
        <f t="shared" si="1"/>
        <v>0</v>
      </c>
      <c r="I19" s="31">
        <f t="shared" si="1"/>
        <v>0</v>
      </c>
      <c r="J19" s="31">
        <f t="shared" si="1"/>
        <v>4</v>
      </c>
      <c r="K19" s="31">
        <f t="shared" si="1"/>
        <v>0</v>
      </c>
      <c r="L19" s="31">
        <v>10</v>
      </c>
    </row>
    <row r="20" spans="1:12">
      <c r="A20" s="31">
        <v>2017</v>
      </c>
      <c r="B20" s="31" t="s">
        <v>699</v>
      </c>
      <c r="D20" s="32">
        <v>2016</v>
      </c>
      <c r="E20" s="31">
        <f t="shared" si="1"/>
        <v>0</v>
      </c>
      <c r="F20" s="31">
        <f t="shared" si="1"/>
        <v>3</v>
      </c>
      <c r="G20" s="31">
        <f t="shared" si="1"/>
        <v>0</v>
      </c>
      <c r="H20" s="31">
        <f t="shared" si="1"/>
        <v>0</v>
      </c>
      <c r="I20" s="31">
        <f t="shared" si="1"/>
        <v>0</v>
      </c>
      <c r="J20" s="31">
        <f t="shared" si="1"/>
        <v>2</v>
      </c>
      <c r="K20" s="31">
        <f t="shared" si="1"/>
        <v>0</v>
      </c>
      <c r="L20" s="31">
        <v>5</v>
      </c>
    </row>
    <row r="21" spans="1:12">
      <c r="A21" s="31">
        <v>2008</v>
      </c>
      <c r="B21" s="31" t="s">
        <v>703</v>
      </c>
      <c r="D21" s="32">
        <v>2017</v>
      </c>
      <c r="E21" s="31">
        <f t="shared" si="1"/>
        <v>2</v>
      </c>
      <c r="F21" s="31">
        <f t="shared" si="1"/>
        <v>9</v>
      </c>
      <c r="G21" s="31">
        <f t="shared" si="1"/>
        <v>1</v>
      </c>
      <c r="H21" s="31">
        <f t="shared" si="1"/>
        <v>1</v>
      </c>
      <c r="I21" s="31">
        <f t="shared" si="1"/>
        <v>0</v>
      </c>
      <c r="J21" s="31">
        <f t="shared" si="1"/>
        <v>1</v>
      </c>
      <c r="K21" s="31">
        <f t="shared" si="1"/>
        <v>0</v>
      </c>
      <c r="L21" s="31">
        <v>14</v>
      </c>
    </row>
    <row r="22" spans="1:12">
      <c r="A22" s="31">
        <v>2009</v>
      </c>
      <c r="B22" s="31" t="s">
        <v>702</v>
      </c>
      <c r="D22" s="32">
        <v>2018</v>
      </c>
      <c r="E22" s="31">
        <f t="shared" si="1"/>
        <v>3</v>
      </c>
      <c r="F22" s="31">
        <f t="shared" si="1"/>
        <v>9</v>
      </c>
      <c r="G22" s="31">
        <f t="shared" si="1"/>
        <v>1</v>
      </c>
      <c r="H22" s="31">
        <f t="shared" si="1"/>
        <v>0</v>
      </c>
      <c r="I22" s="31">
        <f t="shared" si="1"/>
        <v>0</v>
      </c>
      <c r="J22" s="31">
        <f t="shared" si="1"/>
        <v>4</v>
      </c>
      <c r="K22" s="31">
        <f t="shared" si="1"/>
        <v>0</v>
      </c>
      <c r="L22" s="31">
        <v>17</v>
      </c>
    </row>
    <row r="23" spans="1:12">
      <c r="A23" s="31">
        <v>2009</v>
      </c>
      <c r="B23" s="31" t="s">
        <v>699</v>
      </c>
      <c r="D23" s="32">
        <v>2019</v>
      </c>
      <c r="E23" s="31">
        <f t="shared" si="1"/>
        <v>4</v>
      </c>
      <c r="F23" s="31">
        <f t="shared" si="1"/>
        <v>3</v>
      </c>
      <c r="G23" s="31">
        <f t="shared" si="1"/>
        <v>3</v>
      </c>
      <c r="H23" s="31">
        <f t="shared" si="1"/>
        <v>0</v>
      </c>
      <c r="I23" s="31">
        <f t="shared" si="1"/>
        <v>0</v>
      </c>
      <c r="J23" s="31">
        <f t="shared" si="1"/>
        <v>2</v>
      </c>
      <c r="K23" s="31">
        <f t="shared" si="1"/>
        <v>0</v>
      </c>
      <c r="L23" s="31">
        <v>12</v>
      </c>
    </row>
    <row r="24" spans="1:12">
      <c r="A24" s="31">
        <v>2015</v>
      </c>
      <c r="B24" s="31" t="s">
        <v>699</v>
      </c>
      <c r="D24" s="32">
        <v>2020</v>
      </c>
      <c r="E24" s="31">
        <f t="shared" si="1"/>
        <v>4</v>
      </c>
      <c r="F24" s="31">
        <f t="shared" si="1"/>
        <v>2</v>
      </c>
      <c r="G24" s="31">
        <f t="shared" si="1"/>
        <v>3</v>
      </c>
      <c r="H24" s="31">
        <f t="shared" si="1"/>
        <v>0</v>
      </c>
      <c r="I24" s="31">
        <f t="shared" si="1"/>
        <v>0</v>
      </c>
      <c r="J24" s="31">
        <f t="shared" si="1"/>
        <v>0</v>
      </c>
      <c r="K24" s="31">
        <f t="shared" si="1"/>
        <v>0</v>
      </c>
      <c r="L24" s="31">
        <v>9</v>
      </c>
    </row>
    <row r="25" spans="1:12">
      <c r="A25" s="31">
        <v>2012</v>
      </c>
      <c r="B25" s="31" t="s">
        <v>699</v>
      </c>
      <c r="D25" s="31" t="s">
        <v>706</v>
      </c>
      <c r="E25" s="31">
        <f>SUM(E2:E24)</f>
        <v>18</v>
      </c>
      <c r="F25" s="31">
        <f t="shared" ref="F25:L25" si="2">SUM(F2:F24)</f>
        <v>68</v>
      </c>
      <c r="G25" s="31">
        <f t="shared" si="2"/>
        <v>16</v>
      </c>
      <c r="H25" s="31">
        <f t="shared" si="2"/>
        <v>9</v>
      </c>
      <c r="I25" s="31">
        <f t="shared" si="2"/>
        <v>2</v>
      </c>
      <c r="J25" s="31">
        <f t="shared" si="2"/>
        <v>40</v>
      </c>
      <c r="K25" s="31">
        <f t="shared" si="2"/>
        <v>2</v>
      </c>
      <c r="L25" s="31">
        <f t="shared" si="2"/>
        <v>152</v>
      </c>
    </row>
    <row r="26" spans="1:12">
      <c r="A26" s="31">
        <v>1995</v>
      </c>
      <c r="B26" s="31" t="s">
        <v>702</v>
      </c>
    </row>
    <row r="27" spans="1:12">
      <c r="A27" s="31">
        <v>2011</v>
      </c>
      <c r="B27" s="31" t="s">
        <v>701</v>
      </c>
    </row>
    <row r="28" spans="1:12">
      <c r="A28" s="31">
        <v>2017</v>
      </c>
      <c r="B28" s="31" t="s">
        <v>698</v>
      </c>
    </row>
    <row r="29" spans="1:12">
      <c r="A29" s="31">
        <v>2009</v>
      </c>
      <c r="B29" s="31" t="s">
        <v>699</v>
      </c>
    </row>
    <row r="30" spans="1:12">
      <c r="A30" s="31">
        <v>2013</v>
      </c>
      <c r="B30" s="31" t="s">
        <v>703</v>
      </c>
    </row>
    <row r="31" spans="1:12">
      <c r="A31" s="31">
        <v>2018</v>
      </c>
      <c r="B31" s="31" t="s">
        <v>699</v>
      </c>
    </row>
    <row r="32" spans="1:12">
      <c r="A32" s="31">
        <v>2003</v>
      </c>
      <c r="B32" s="31" t="s">
        <v>703</v>
      </c>
    </row>
    <row r="33" spans="1:2">
      <c r="A33" s="31">
        <v>2017</v>
      </c>
      <c r="B33" s="31" t="s">
        <v>699</v>
      </c>
    </row>
    <row r="34" spans="1:2">
      <c r="A34" s="31">
        <v>2009</v>
      </c>
      <c r="B34" s="31" t="s">
        <v>703</v>
      </c>
    </row>
    <row r="35" spans="1:2">
      <c r="A35" s="31">
        <v>2014</v>
      </c>
      <c r="B35" s="31" t="s">
        <v>699</v>
      </c>
    </row>
    <row r="36" spans="1:2">
      <c r="A36" s="31">
        <v>2017</v>
      </c>
      <c r="B36" s="31" t="s">
        <v>699</v>
      </c>
    </row>
    <row r="37" spans="1:2">
      <c r="A37" s="31">
        <v>2008</v>
      </c>
      <c r="B37" s="31" t="s">
        <v>699</v>
      </c>
    </row>
    <row r="38" spans="1:2">
      <c r="A38" s="31">
        <v>1988</v>
      </c>
      <c r="B38" s="31" t="s">
        <v>699</v>
      </c>
    </row>
    <row r="39" spans="1:2">
      <c r="A39" s="31">
        <v>2017</v>
      </c>
      <c r="B39" s="31" t="s">
        <v>699</v>
      </c>
    </row>
    <row r="40" spans="1:2">
      <c r="A40" s="31">
        <v>2019</v>
      </c>
      <c r="B40" s="31" t="s">
        <v>699</v>
      </c>
    </row>
    <row r="41" spans="1:2">
      <c r="A41" s="31">
        <v>2010</v>
      </c>
      <c r="B41" s="31" t="s">
        <v>699</v>
      </c>
    </row>
    <row r="42" spans="1:2">
      <c r="A42" s="31">
        <v>2009</v>
      </c>
      <c r="B42" s="31" t="s">
        <v>703</v>
      </c>
    </row>
    <row r="43" spans="1:2">
      <c r="A43" s="31">
        <v>2016</v>
      </c>
      <c r="B43" s="31" t="s">
        <v>703</v>
      </c>
    </row>
    <row r="44" spans="1:2">
      <c r="A44" s="31">
        <v>2011</v>
      </c>
      <c r="B44" s="31" t="s">
        <v>699</v>
      </c>
    </row>
    <row r="45" spans="1:2">
      <c r="A45" s="31">
        <v>2005</v>
      </c>
      <c r="B45" s="31" t="s">
        <v>699</v>
      </c>
    </row>
    <row r="46" spans="1:2">
      <c r="A46" s="31">
        <v>2014</v>
      </c>
      <c r="B46" s="31" t="s">
        <v>700</v>
      </c>
    </row>
    <row r="47" spans="1:2">
      <c r="A47" s="31">
        <v>2018</v>
      </c>
      <c r="B47" s="31" t="s">
        <v>698</v>
      </c>
    </row>
    <row r="48" spans="1:2">
      <c r="A48" s="31">
        <v>2005</v>
      </c>
      <c r="B48" s="31" t="s">
        <v>699</v>
      </c>
    </row>
    <row r="49" spans="1:2">
      <c r="A49" s="31">
        <v>2011</v>
      </c>
      <c r="B49" s="31" t="s">
        <v>703</v>
      </c>
    </row>
    <row r="50" spans="1:2">
      <c r="A50" s="31">
        <v>2015</v>
      </c>
      <c r="B50" s="31" t="s">
        <v>699</v>
      </c>
    </row>
    <row r="51" spans="1:2">
      <c r="A51" s="31">
        <v>2009</v>
      </c>
      <c r="B51" s="31" t="s">
        <v>699</v>
      </c>
    </row>
    <row r="52" spans="1:2">
      <c r="A52" s="31">
        <v>2017</v>
      </c>
      <c r="B52" s="31" t="s">
        <v>701</v>
      </c>
    </row>
    <row r="53" spans="1:2">
      <c r="A53" s="31">
        <v>2017</v>
      </c>
      <c r="B53" s="31" t="s">
        <v>698</v>
      </c>
    </row>
    <row r="54" spans="1:2">
      <c r="A54" s="31">
        <v>2006</v>
      </c>
      <c r="B54" s="31" t="s">
        <v>700</v>
      </c>
    </row>
    <row r="55" spans="1:2">
      <c r="A55" s="31">
        <v>2017</v>
      </c>
      <c r="B55" s="31" t="s">
        <v>699</v>
      </c>
    </row>
    <row r="56" spans="1:2">
      <c r="A56" s="31">
        <v>2012</v>
      </c>
      <c r="B56" s="31" t="s">
        <v>700</v>
      </c>
    </row>
    <row r="57" spans="1:2">
      <c r="A57" s="31">
        <v>2003</v>
      </c>
      <c r="B57" s="31" t="s">
        <v>700</v>
      </c>
    </row>
    <row r="58" spans="1:2">
      <c r="A58" s="31">
        <v>2014</v>
      </c>
      <c r="B58" s="31" t="s">
        <v>703</v>
      </c>
    </row>
    <row r="59" spans="1:2">
      <c r="A59" s="31">
        <v>2010</v>
      </c>
      <c r="B59" s="31" t="s">
        <v>703</v>
      </c>
    </row>
    <row r="60" spans="1:2">
      <c r="A60" s="31">
        <v>2004</v>
      </c>
      <c r="B60" s="31" t="s">
        <v>699</v>
      </c>
    </row>
    <row r="61" spans="1:2">
      <c r="A61" s="31">
        <v>2007</v>
      </c>
      <c r="B61" s="31" t="s">
        <v>698</v>
      </c>
    </row>
    <row r="62" spans="1:2">
      <c r="A62" s="31">
        <v>2002</v>
      </c>
      <c r="B62" s="31" t="s">
        <v>703</v>
      </c>
    </row>
    <row r="63" spans="1:2">
      <c r="A63" s="31">
        <v>2018</v>
      </c>
      <c r="B63" s="31" t="s">
        <v>699</v>
      </c>
    </row>
    <row r="64" spans="1:2">
      <c r="A64" s="31">
        <v>2017</v>
      </c>
      <c r="B64" s="31" t="s">
        <v>700</v>
      </c>
    </row>
    <row r="65" spans="1:2">
      <c r="A65" s="31">
        <v>2018</v>
      </c>
      <c r="B65" s="31" t="s">
        <v>698</v>
      </c>
    </row>
    <row r="66" spans="1:2">
      <c r="A66" s="31">
        <v>2008</v>
      </c>
      <c r="B66" s="31" t="s">
        <v>703</v>
      </c>
    </row>
    <row r="67" spans="1:2">
      <c r="A67" s="31">
        <v>2009</v>
      </c>
      <c r="B67" s="31" t="s">
        <v>703</v>
      </c>
    </row>
    <row r="68" spans="1:2">
      <c r="A68" s="31">
        <v>2015</v>
      </c>
      <c r="B68" s="31" t="s">
        <v>703</v>
      </c>
    </row>
    <row r="69" spans="1:2">
      <c r="A69" s="31">
        <v>2009</v>
      </c>
      <c r="B69" s="31" t="s">
        <v>699</v>
      </c>
    </row>
    <row r="70" spans="1:2">
      <c r="A70" s="31">
        <v>2015</v>
      </c>
      <c r="B70" s="31" t="s">
        <v>703</v>
      </c>
    </row>
    <row r="71" spans="1:2">
      <c r="A71" s="31">
        <v>2007</v>
      </c>
      <c r="B71" s="31" t="s">
        <v>698</v>
      </c>
    </row>
    <row r="72" spans="1:2">
      <c r="A72" s="31">
        <v>2017</v>
      </c>
      <c r="B72" s="31" t="s">
        <v>703</v>
      </c>
    </row>
    <row r="73" spans="1:2">
      <c r="A73" s="31">
        <v>2015</v>
      </c>
      <c r="B73" s="31" t="s">
        <v>699</v>
      </c>
    </row>
    <row r="74" spans="1:2">
      <c r="A74" s="31">
        <v>2008</v>
      </c>
      <c r="B74" s="31" t="s">
        <v>701</v>
      </c>
    </row>
    <row r="75" spans="1:2">
      <c r="A75" s="31">
        <v>2010</v>
      </c>
      <c r="B75" s="31" t="s">
        <v>699</v>
      </c>
    </row>
    <row r="76" spans="1:2">
      <c r="A76" s="31">
        <v>2010</v>
      </c>
      <c r="B76" s="31" t="s">
        <v>701</v>
      </c>
    </row>
    <row r="77" spans="1:2">
      <c r="A77" s="31">
        <v>2016</v>
      </c>
      <c r="B77" s="31" t="s">
        <v>703</v>
      </c>
    </row>
    <row r="78" spans="1:2">
      <c r="A78" s="31">
        <v>2010</v>
      </c>
      <c r="B78" s="31" t="s">
        <v>703</v>
      </c>
    </row>
    <row r="79" spans="1:2">
      <c r="A79" s="31">
        <v>2018</v>
      </c>
      <c r="B79" s="31" t="s">
        <v>703</v>
      </c>
    </row>
    <row r="80" spans="1:2">
      <c r="A80" s="31">
        <v>2009</v>
      </c>
      <c r="B80" s="31" t="s">
        <v>699</v>
      </c>
    </row>
    <row r="81" spans="1:2">
      <c r="A81" s="31">
        <v>2008</v>
      </c>
      <c r="B81" s="31" t="s">
        <v>703</v>
      </c>
    </row>
    <row r="82" spans="1:2">
      <c r="A82" s="31">
        <v>2010</v>
      </c>
      <c r="B82" s="31" t="s">
        <v>703</v>
      </c>
    </row>
    <row r="83" spans="1:2">
      <c r="A83" s="31">
        <v>2008</v>
      </c>
      <c r="B83" s="31" t="s">
        <v>699</v>
      </c>
    </row>
    <row r="84" spans="1:2">
      <c r="A84" s="31">
        <v>2015</v>
      </c>
      <c r="B84" s="31" t="s">
        <v>699</v>
      </c>
    </row>
    <row r="85" spans="1:2">
      <c r="A85" s="31">
        <v>2017</v>
      </c>
      <c r="B85" s="31" t="s">
        <v>699</v>
      </c>
    </row>
    <row r="86" spans="1:2">
      <c r="A86" s="31">
        <v>2012</v>
      </c>
      <c r="B86" s="31" t="s">
        <v>698</v>
      </c>
    </row>
    <row r="87" spans="1:2">
      <c r="A87" s="31">
        <v>1995</v>
      </c>
      <c r="B87" s="31" t="s">
        <v>704</v>
      </c>
    </row>
    <row r="88" spans="1:2">
      <c r="A88" s="31">
        <v>2012</v>
      </c>
      <c r="B88" s="31" t="s">
        <v>700</v>
      </c>
    </row>
    <row r="89" spans="1:2">
      <c r="A89" s="31">
        <v>2004</v>
      </c>
      <c r="B89" s="31" t="s">
        <v>703</v>
      </c>
    </row>
    <row r="90" spans="1:2">
      <c r="A90" s="31">
        <v>2006</v>
      </c>
      <c r="B90" s="31" t="s">
        <v>703</v>
      </c>
    </row>
    <row r="91" spans="1:2">
      <c r="A91" s="31">
        <v>2011</v>
      </c>
      <c r="B91" s="31" t="s">
        <v>699</v>
      </c>
    </row>
    <row r="92" spans="1:2">
      <c r="A92" s="31">
        <v>2014</v>
      </c>
      <c r="B92" s="31" t="s">
        <v>700</v>
      </c>
    </row>
    <row r="93" spans="1:2">
      <c r="A93" s="31">
        <v>2018</v>
      </c>
      <c r="B93" s="31" t="s">
        <v>699</v>
      </c>
    </row>
    <row r="94" spans="1:2">
      <c r="A94" s="31">
        <v>2018</v>
      </c>
      <c r="B94" s="31" t="s">
        <v>699</v>
      </c>
    </row>
    <row r="95" spans="1:2">
      <c r="A95" s="31">
        <v>2016</v>
      </c>
      <c r="B95" s="31" t="s">
        <v>699</v>
      </c>
    </row>
    <row r="96" spans="1:2">
      <c r="A96" s="31">
        <v>2018</v>
      </c>
      <c r="B96" s="31" t="s">
        <v>703</v>
      </c>
    </row>
    <row r="97" spans="1:2">
      <c r="A97" s="31">
        <v>2010</v>
      </c>
      <c r="B97" s="31" t="s">
        <v>701</v>
      </c>
    </row>
    <row r="98" spans="1:2">
      <c r="A98" s="31">
        <v>2015</v>
      </c>
      <c r="B98" s="31" t="s">
        <v>703</v>
      </c>
    </row>
    <row r="99" spans="1:2">
      <c r="A99" s="31">
        <v>2018</v>
      </c>
      <c r="B99" s="31" t="s">
        <v>699</v>
      </c>
    </row>
    <row r="100" spans="1:2">
      <c r="A100" s="31">
        <v>2018</v>
      </c>
      <c r="B100" s="31" t="s">
        <v>703</v>
      </c>
    </row>
    <row r="101" spans="1:2">
      <c r="A101" s="31">
        <v>2005</v>
      </c>
      <c r="B101" s="31" t="s">
        <v>699</v>
      </c>
    </row>
    <row r="102" spans="1:2">
      <c r="A102" s="31">
        <v>1999</v>
      </c>
      <c r="B102" s="31" t="s">
        <v>699</v>
      </c>
    </row>
    <row r="103" spans="1:2">
      <c r="A103" s="31">
        <v>2014</v>
      </c>
      <c r="B103" s="31" t="s">
        <v>699</v>
      </c>
    </row>
    <row r="104" spans="1:2">
      <c r="A104" s="31">
        <v>2018</v>
      </c>
      <c r="B104" s="31" t="s">
        <v>703</v>
      </c>
    </row>
    <row r="105" spans="1:2">
      <c r="A105" s="31">
        <v>2003</v>
      </c>
      <c r="B105" s="31" t="s">
        <v>703</v>
      </c>
    </row>
    <row r="106" spans="1:2">
      <c r="A106" s="31">
        <v>2009</v>
      </c>
      <c r="B106" s="31" t="s">
        <v>703</v>
      </c>
    </row>
    <row r="107" spans="1:2">
      <c r="A107" s="31">
        <v>2011</v>
      </c>
      <c r="B107" s="31" t="s">
        <v>703</v>
      </c>
    </row>
    <row r="108" spans="1:2">
      <c r="A108" s="31">
        <v>2012</v>
      </c>
      <c r="B108" s="31" t="s">
        <v>699</v>
      </c>
    </row>
    <row r="109" spans="1:2">
      <c r="A109" s="31">
        <v>2010</v>
      </c>
      <c r="B109" s="31" t="s">
        <v>703</v>
      </c>
    </row>
    <row r="110" spans="1:2">
      <c r="A110" s="31">
        <v>2015</v>
      </c>
      <c r="B110" s="31" t="s">
        <v>703</v>
      </c>
    </row>
    <row r="111" spans="1:2">
      <c r="A111" s="31">
        <v>2008</v>
      </c>
      <c r="B111" s="31" t="s">
        <v>703</v>
      </c>
    </row>
    <row r="112" spans="1:2">
      <c r="A112" s="31">
        <v>2009</v>
      </c>
      <c r="B112" s="31" t="s">
        <v>699</v>
      </c>
    </row>
    <row r="113" spans="1:2">
      <c r="A113" s="31">
        <v>2008</v>
      </c>
      <c r="B113" s="31" t="s">
        <v>703</v>
      </c>
    </row>
    <row r="114" spans="1:2">
      <c r="A114" s="31">
        <v>2018</v>
      </c>
      <c r="B114" s="31" t="s">
        <v>698</v>
      </c>
    </row>
    <row r="115" spans="1:2">
      <c r="A115" s="31">
        <v>2015</v>
      </c>
      <c r="B115" s="31" t="s">
        <v>699</v>
      </c>
    </row>
    <row r="116" spans="1:2">
      <c r="A116" s="31">
        <v>2018</v>
      </c>
      <c r="B116" s="31" t="s">
        <v>699</v>
      </c>
    </row>
    <row r="117" spans="1:2">
      <c r="A117" s="31">
        <v>2006</v>
      </c>
      <c r="B117" s="31" t="s">
        <v>699</v>
      </c>
    </row>
    <row r="118" spans="1:2">
      <c r="A118" s="31">
        <v>2008</v>
      </c>
      <c r="B118" s="31" t="s">
        <v>701</v>
      </c>
    </row>
    <row r="119" spans="1:2">
      <c r="A119" s="31">
        <v>2008</v>
      </c>
      <c r="B119" s="31" t="s">
        <v>699</v>
      </c>
    </row>
    <row r="120" spans="1:2">
      <c r="A120" s="31">
        <v>2006</v>
      </c>
      <c r="B120" s="31" t="s">
        <v>699</v>
      </c>
    </row>
    <row r="121" spans="1:2">
      <c r="A121" s="31">
        <v>2012</v>
      </c>
      <c r="B121" s="31" t="s">
        <v>699</v>
      </c>
    </row>
    <row r="122" spans="1:2">
      <c r="A122" s="31">
        <v>2005</v>
      </c>
      <c r="B122" s="31" t="s">
        <v>701</v>
      </c>
    </row>
    <row r="123" spans="1:2">
      <c r="A123" s="31">
        <v>1995</v>
      </c>
      <c r="B123" s="31" t="s">
        <v>703</v>
      </c>
    </row>
    <row r="124" spans="1:2">
      <c r="A124" s="31">
        <v>2013</v>
      </c>
      <c r="B124" s="31" t="s">
        <v>703</v>
      </c>
    </row>
    <row r="125" spans="1:2">
      <c r="A125" s="31">
        <v>2014</v>
      </c>
      <c r="B125" s="31" t="s">
        <v>699</v>
      </c>
    </row>
    <row r="126" spans="1:2">
      <c r="A126" s="31">
        <v>2017</v>
      </c>
      <c r="B126" s="31" t="s">
        <v>699</v>
      </c>
    </row>
    <row r="127" spans="1:2">
      <c r="A127" s="31">
        <v>2014</v>
      </c>
      <c r="B127" s="31" t="s">
        <v>703</v>
      </c>
    </row>
    <row r="128" spans="1:2">
      <c r="A128" s="31">
        <v>2012</v>
      </c>
      <c r="B128" s="31" t="s">
        <v>699</v>
      </c>
    </row>
    <row r="129" spans="1:2">
      <c r="A129" s="31">
        <v>2008</v>
      </c>
      <c r="B129" s="31" t="s">
        <v>700</v>
      </c>
    </row>
    <row r="130" spans="1:2">
      <c r="A130" s="31">
        <v>2011</v>
      </c>
      <c r="B130" s="31" t="s">
        <v>703</v>
      </c>
    </row>
    <row r="131" spans="1:2">
      <c r="A131" s="31">
        <v>2011</v>
      </c>
      <c r="B131" s="31" t="s">
        <v>698</v>
      </c>
    </row>
    <row r="132" spans="1:2">
      <c r="A132" s="31">
        <v>2020</v>
      </c>
      <c r="B132" s="31" t="s">
        <v>700</v>
      </c>
    </row>
    <row r="133" spans="1:2">
      <c r="A133" s="31">
        <v>2020</v>
      </c>
      <c r="B133" s="31" t="s">
        <v>700</v>
      </c>
    </row>
    <row r="134" spans="1:2">
      <c r="A134" s="31">
        <v>2020</v>
      </c>
      <c r="B134" s="31" t="s">
        <v>699</v>
      </c>
    </row>
    <row r="135" spans="1:2">
      <c r="A135" s="31">
        <v>2020</v>
      </c>
      <c r="B135" s="31" t="s">
        <v>699</v>
      </c>
    </row>
    <row r="136" spans="1:2">
      <c r="A136" s="31">
        <v>2020</v>
      </c>
      <c r="B136" s="31" t="s">
        <v>698</v>
      </c>
    </row>
    <row r="137" spans="1:2">
      <c r="A137" s="31">
        <v>2020</v>
      </c>
      <c r="B137" s="31" t="s">
        <v>698</v>
      </c>
    </row>
    <row r="138" spans="1:2">
      <c r="A138" s="31">
        <v>2020</v>
      </c>
      <c r="B138" s="31" t="s">
        <v>698</v>
      </c>
    </row>
    <row r="139" spans="1:2">
      <c r="A139" s="31">
        <v>2020</v>
      </c>
      <c r="B139" s="31" t="s">
        <v>698</v>
      </c>
    </row>
    <row r="140" spans="1:2">
      <c r="A140" s="31">
        <v>2019</v>
      </c>
      <c r="B140" s="31" t="s">
        <v>703</v>
      </c>
    </row>
    <row r="141" spans="1:2">
      <c r="A141" s="31">
        <v>2020</v>
      </c>
      <c r="B141" s="31" t="s">
        <v>700</v>
      </c>
    </row>
    <row r="142" spans="1:2">
      <c r="A142" s="31">
        <v>2019</v>
      </c>
      <c r="B142" s="31" t="s">
        <v>698</v>
      </c>
    </row>
    <row r="143" spans="1:2">
      <c r="A143" s="31">
        <v>2019</v>
      </c>
      <c r="B143" s="31" t="s">
        <v>698</v>
      </c>
    </row>
    <row r="144" spans="1:2">
      <c r="A144" s="31">
        <v>2019</v>
      </c>
      <c r="B144" s="31" t="s">
        <v>699</v>
      </c>
    </row>
    <row r="145" spans="1:2">
      <c r="A145" s="31">
        <v>2019</v>
      </c>
      <c r="B145" s="31" t="s">
        <v>700</v>
      </c>
    </row>
    <row r="146" spans="1:2">
      <c r="A146" s="31">
        <v>2019</v>
      </c>
      <c r="B146" s="31" t="s">
        <v>700</v>
      </c>
    </row>
    <row r="147" spans="1:2">
      <c r="A147" s="31">
        <v>2019</v>
      </c>
      <c r="B147" s="31" t="s">
        <v>699</v>
      </c>
    </row>
    <row r="148" spans="1:2">
      <c r="A148" s="31">
        <v>2018</v>
      </c>
      <c r="B148" s="31" t="s">
        <v>699</v>
      </c>
    </row>
    <row r="149" spans="1:2">
      <c r="A149" s="31">
        <v>2019</v>
      </c>
      <c r="B149" s="31" t="s">
        <v>700</v>
      </c>
    </row>
    <row r="150" spans="1:2">
      <c r="A150" s="31">
        <v>2019</v>
      </c>
      <c r="B150" s="31" t="s">
        <v>698</v>
      </c>
    </row>
    <row r="151" spans="1:2">
      <c r="A151" s="31">
        <v>2019</v>
      </c>
      <c r="B151" s="31" t="s">
        <v>703</v>
      </c>
    </row>
    <row r="152" spans="1:2">
      <c r="A152" s="31">
        <v>2019</v>
      </c>
      <c r="B152" s="31" t="s">
        <v>698</v>
      </c>
    </row>
    <row r="153" spans="1:2">
      <c r="A153" s="31">
        <v>2018</v>
      </c>
      <c r="B153" s="31" t="s">
        <v>700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605CC-1AED-4EE2-B1E3-AB411EECE14C}">
  <dimension ref="A1:I176"/>
  <sheetViews>
    <sheetView topLeftCell="B119" workbookViewId="0">
      <selection activeCell="B147" sqref="B147"/>
    </sheetView>
  </sheetViews>
  <sheetFormatPr baseColWidth="10" defaultColWidth="11.5" defaultRowHeight="15"/>
  <cols>
    <col min="1" max="1" width="48.5" style="3" customWidth="1"/>
    <col min="2" max="2" width="60.6640625" style="3" customWidth="1"/>
    <col min="3" max="3" width="23" style="3" bestFit="1" customWidth="1"/>
    <col min="4" max="4" width="21.83203125" style="3" bestFit="1" customWidth="1"/>
    <col min="5" max="6" width="19.6640625" style="3" bestFit="1" customWidth="1"/>
    <col min="7" max="7" width="17.5" style="3" bestFit="1" customWidth="1"/>
    <col min="8" max="8" width="12.33203125" style="3" bestFit="1" customWidth="1"/>
    <col min="9" max="9" width="10" style="3" bestFit="1" customWidth="1"/>
    <col min="10" max="10" width="6.6640625" style="3" bestFit="1" customWidth="1"/>
    <col min="11" max="11" width="23" style="3" customWidth="1"/>
    <col min="12" max="16384" width="11.5" style="3"/>
  </cols>
  <sheetData>
    <row r="1" spans="1:9" s="2" customFormat="1">
      <c r="A1" s="3" t="s">
        <v>2</v>
      </c>
      <c r="B1" s="3" t="s">
        <v>3</v>
      </c>
      <c r="C1" s="2" t="s">
        <v>5</v>
      </c>
      <c r="D1" s="2" t="s">
        <v>1</v>
      </c>
      <c r="E1" s="2" t="s">
        <v>382</v>
      </c>
      <c r="F1" s="2" t="s">
        <v>383</v>
      </c>
      <c r="G1" s="2" t="s">
        <v>384</v>
      </c>
      <c r="H1" s="2" t="s">
        <v>378</v>
      </c>
      <c r="I1" s="2" t="s">
        <v>586</v>
      </c>
    </row>
    <row r="2" spans="1:9">
      <c r="A2" s="3" t="s">
        <v>4</v>
      </c>
      <c r="B2" s="3" t="s">
        <v>110</v>
      </c>
      <c r="C2" s="3" t="s">
        <v>325</v>
      </c>
    </row>
    <row r="3" spans="1:9">
      <c r="A3" s="3" t="s">
        <v>6</v>
      </c>
      <c r="B3" s="3" t="s">
        <v>41</v>
      </c>
      <c r="C3" s="3" t="s">
        <v>325</v>
      </c>
    </row>
    <row r="4" spans="1:9">
      <c r="A4" s="3" t="s">
        <v>179</v>
      </c>
      <c r="B4" s="3" t="s">
        <v>53</v>
      </c>
      <c r="G4" s="3" t="s">
        <v>325</v>
      </c>
    </row>
    <row r="5" spans="1:9">
      <c r="A5" s="3" t="s">
        <v>150</v>
      </c>
      <c r="B5" s="3" t="s">
        <v>35</v>
      </c>
      <c r="E5" s="3" t="s">
        <v>328</v>
      </c>
    </row>
    <row r="6" spans="1:9">
      <c r="A6" s="3" t="s">
        <v>148</v>
      </c>
      <c r="B6" s="3" t="s">
        <v>32</v>
      </c>
      <c r="C6" s="3" t="s">
        <v>325</v>
      </c>
    </row>
    <row r="7" spans="1:9">
      <c r="A7" s="3" t="s">
        <v>232</v>
      </c>
      <c r="B7" s="3" t="s">
        <v>103</v>
      </c>
      <c r="C7" s="3" t="s">
        <v>325</v>
      </c>
    </row>
    <row r="8" spans="1:9">
      <c r="A8" s="3" t="s">
        <v>171</v>
      </c>
      <c r="B8" s="3" t="s">
        <v>25</v>
      </c>
      <c r="C8" s="3" t="s">
        <v>328</v>
      </c>
    </row>
    <row r="9" spans="1:9">
      <c r="A9" s="3" t="s">
        <v>160</v>
      </c>
      <c r="B9" s="3" t="s">
        <v>43</v>
      </c>
    </row>
    <row r="10" spans="1:9">
      <c r="A10" s="3" t="s">
        <v>126</v>
      </c>
      <c r="B10" s="3" t="s">
        <v>10</v>
      </c>
      <c r="D10" s="3" t="s">
        <v>328</v>
      </c>
    </row>
    <row r="11" spans="1:9">
      <c r="A11" s="3" t="s">
        <v>224</v>
      </c>
      <c r="B11" s="3" t="s">
        <v>89</v>
      </c>
    </row>
    <row r="12" spans="1:9">
      <c r="A12" s="3" t="s">
        <v>173</v>
      </c>
      <c r="B12" s="3" t="s">
        <v>55</v>
      </c>
      <c r="D12" s="3" t="s">
        <v>326</v>
      </c>
    </row>
    <row r="13" spans="1:9">
      <c r="A13" s="3" t="s">
        <v>185</v>
      </c>
      <c r="B13" s="3" t="s">
        <v>65</v>
      </c>
      <c r="G13" s="3" t="s">
        <v>325</v>
      </c>
    </row>
    <row r="14" spans="1:9">
      <c r="A14" s="3" t="s">
        <v>242</v>
      </c>
      <c r="B14" s="3" t="s">
        <v>114</v>
      </c>
      <c r="C14" s="3" t="s">
        <v>325</v>
      </c>
      <c r="D14" s="3" t="s">
        <v>328</v>
      </c>
    </row>
    <row r="15" spans="1:9">
      <c r="A15" s="3" t="s">
        <v>158</v>
      </c>
      <c r="B15" s="3" t="s">
        <v>40</v>
      </c>
      <c r="G15" s="3" t="s">
        <v>325</v>
      </c>
    </row>
    <row r="16" spans="1:9">
      <c r="A16" s="3" t="s">
        <v>180</v>
      </c>
      <c r="B16" s="3" t="s">
        <v>60</v>
      </c>
      <c r="F16" s="3" t="s">
        <v>325</v>
      </c>
    </row>
    <row r="17" spans="1:7">
      <c r="A17" s="3" t="s">
        <v>136</v>
      </c>
      <c r="B17" s="3" t="s">
        <v>20</v>
      </c>
      <c r="G17" s="3" t="s">
        <v>325</v>
      </c>
    </row>
    <row r="18" spans="1:7">
      <c r="A18" s="3" t="s">
        <v>187</v>
      </c>
      <c r="B18" s="3" t="s">
        <v>64</v>
      </c>
    </row>
    <row r="19" spans="1:7">
      <c r="A19" s="3" t="s">
        <v>135</v>
      </c>
      <c r="B19" s="3" t="s">
        <v>19</v>
      </c>
      <c r="G19" s="3" t="s">
        <v>325</v>
      </c>
    </row>
    <row r="20" spans="1:7">
      <c r="A20" s="3" t="s">
        <v>149</v>
      </c>
      <c r="B20" s="3" t="s">
        <v>33</v>
      </c>
      <c r="C20" s="3" t="s">
        <v>325</v>
      </c>
    </row>
    <row r="21" spans="1:7">
      <c r="A21" s="3" t="s">
        <v>217</v>
      </c>
      <c r="B21" s="3" t="s">
        <v>91</v>
      </c>
      <c r="F21" s="3" t="s">
        <v>328</v>
      </c>
      <c r="G21" s="3" t="s">
        <v>328</v>
      </c>
    </row>
    <row r="22" spans="1:7">
      <c r="A22" s="3" t="s">
        <v>209</v>
      </c>
      <c r="B22" s="3" t="s">
        <v>84</v>
      </c>
    </row>
    <row r="23" spans="1:7">
      <c r="A23" s="3" t="s">
        <v>205</v>
      </c>
      <c r="B23" s="3" t="s">
        <v>80</v>
      </c>
      <c r="F23" s="3" t="s">
        <v>325</v>
      </c>
    </row>
    <row r="24" spans="1:7">
      <c r="A24" s="3" t="s">
        <v>170</v>
      </c>
      <c r="B24" s="3" t="s">
        <v>52</v>
      </c>
      <c r="G24" s="3" t="s">
        <v>328</v>
      </c>
    </row>
    <row r="25" spans="1:7">
      <c r="A25" s="3" t="s">
        <v>181</v>
      </c>
      <c r="B25" s="3" t="s">
        <v>61</v>
      </c>
      <c r="C25" s="3" t="s">
        <v>328</v>
      </c>
    </row>
    <row r="26" spans="1:7">
      <c r="A26" s="3" t="s">
        <v>244</v>
      </c>
      <c r="B26" s="3" t="s">
        <v>116</v>
      </c>
    </row>
    <row r="27" spans="1:7">
      <c r="A27" s="3" t="s">
        <v>192</v>
      </c>
      <c r="B27" s="3" t="s">
        <v>71</v>
      </c>
      <c r="G27" s="3" t="s">
        <v>325</v>
      </c>
    </row>
    <row r="28" spans="1:7">
      <c r="A28" s="3" t="s">
        <v>156</v>
      </c>
      <c r="B28" s="3" t="s">
        <v>39</v>
      </c>
      <c r="C28" s="3" t="s">
        <v>325</v>
      </c>
    </row>
    <row r="29" spans="1:7">
      <c r="A29" s="3" t="s">
        <v>207</v>
      </c>
      <c r="B29" s="3" t="s">
        <v>82</v>
      </c>
      <c r="C29" s="3" t="s">
        <v>325</v>
      </c>
    </row>
    <row r="30" spans="1:7">
      <c r="A30" s="3" t="s">
        <v>129</v>
      </c>
      <c r="B30" s="3" t="s">
        <v>13</v>
      </c>
      <c r="G30" s="3" t="s">
        <v>328</v>
      </c>
    </row>
    <row r="31" spans="1:7">
      <c r="A31" s="3" t="s">
        <v>142</v>
      </c>
      <c r="B31" s="3" t="s">
        <v>26</v>
      </c>
    </row>
    <row r="32" spans="1:7">
      <c r="A32" s="3" t="s">
        <v>240</v>
      </c>
      <c r="B32" s="3" t="s">
        <v>112</v>
      </c>
      <c r="C32" s="3" t="s">
        <v>325</v>
      </c>
    </row>
    <row r="33" spans="1:9">
      <c r="A33" s="3" t="s">
        <v>222</v>
      </c>
      <c r="B33" s="3" t="s">
        <v>89</v>
      </c>
    </row>
    <row r="34" spans="1:9">
      <c r="A34" s="3" t="s">
        <v>208</v>
      </c>
      <c r="B34" s="3" t="s">
        <v>83</v>
      </c>
      <c r="C34" s="3" t="s">
        <v>325</v>
      </c>
    </row>
    <row r="35" spans="1:9">
      <c r="A35" s="3" t="s">
        <v>172</v>
      </c>
      <c r="B35" s="3" t="s">
        <v>54</v>
      </c>
    </row>
    <row r="36" spans="1:9">
      <c r="A36" s="3" t="s">
        <v>153</v>
      </c>
      <c r="B36" s="3" t="s">
        <v>36</v>
      </c>
    </row>
    <row r="37" spans="1:9">
      <c r="A37" s="3" t="s">
        <v>218</v>
      </c>
      <c r="B37" s="3" t="s">
        <v>92</v>
      </c>
      <c r="C37" s="3" t="s">
        <v>325</v>
      </c>
    </row>
    <row r="38" spans="1:9">
      <c r="A38" s="3" t="s">
        <v>246</v>
      </c>
      <c r="B38" s="3" t="s">
        <v>118</v>
      </c>
      <c r="D38" s="3" t="s">
        <v>328</v>
      </c>
    </row>
    <row r="39" spans="1:9">
      <c r="A39" s="3" t="s">
        <v>151</v>
      </c>
      <c r="B39" s="3" t="s">
        <v>25</v>
      </c>
      <c r="C39" s="3" t="s">
        <v>325</v>
      </c>
    </row>
    <row r="40" spans="1:9">
      <c r="A40" s="3" t="s">
        <v>132</v>
      </c>
      <c r="B40" s="3" t="s">
        <v>16</v>
      </c>
      <c r="G40" s="3" t="s">
        <v>325</v>
      </c>
    </row>
    <row r="41" spans="1:9">
      <c r="A41" s="3" t="s">
        <v>196</v>
      </c>
      <c r="B41" s="3" t="s">
        <v>75</v>
      </c>
      <c r="G41" s="3" t="s">
        <v>325</v>
      </c>
    </row>
    <row r="42" spans="1:9">
      <c r="A42" s="3" t="s">
        <v>212</v>
      </c>
      <c r="B42" s="3" t="s">
        <v>87</v>
      </c>
      <c r="C42" s="3" t="s">
        <v>325</v>
      </c>
    </row>
    <row r="43" spans="1:9">
      <c r="A43" s="3" t="s">
        <v>159</v>
      </c>
      <c r="B43" s="3" t="s">
        <v>42</v>
      </c>
      <c r="G43" s="3" t="s">
        <v>325</v>
      </c>
    </row>
    <row r="44" spans="1:9">
      <c r="A44" s="3" t="s">
        <v>189</v>
      </c>
      <c r="B44" s="3" t="s">
        <v>68</v>
      </c>
      <c r="G44" s="3" t="s">
        <v>325</v>
      </c>
    </row>
    <row r="45" spans="1:9">
      <c r="A45" s="3" t="s">
        <v>234</v>
      </c>
      <c r="B45" s="3" t="s">
        <v>105</v>
      </c>
      <c r="C45" s="3" t="s">
        <v>325</v>
      </c>
      <c r="D45" s="3" t="s">
        <v>328</v>
      </c>
    </row>
    <row r="46" spans="1:9">
      <c r="A46" s="3" t="s">
        <v>176</v>
      </c>
      <c r="B46" s="3" t="s">
        <v>57</v>
      </c>
      <c r="D46" s="3" t="s">
        <v>325</v>
      </c>
      <c r="I46" s="3" t="s">
        <v>328</v>
      </c>
    </row>
    <row r="47" spans="1:9">
      <c r="A47" s="3" t="s">
        <v>131</v>
      </c>
      <c r="B47" s="3" t="s">
        <v>15</v>
      </c>
      <c r="C47" s="3" t="s">
        <v>325</v>
      </c>
    </row>
    <row r="48" spans="1:9">
      <c r="A48" s="3" t="s">
        <v>236</v>
      </c>
      <c r="B48" s="3" t="s">
        <v>107</v>
      </c>
      <c r="G48" s="3" t="s">
        <v>325</v>
      </c>
    </row>
    <row r="49" spans="1:7">
      <c r="A49" s="3" t="s">
        <v>190</v>
      </c>
      <c r="B49" s="3" t="s">
        <v>69</v>
      </c>
      <c r="C49" s="3" t="s">
        <v>325</v>
      </c>
    </row>
    <row r="50" spans="1:7">
      <c r="A50" s="3" t="s">
        <v>166</v>
      </c>
      <c r="B50" s="3" t="s">
        <v>49</v>
      </c>
      <c r="F50" s="3" t="s">
        <v>325</v>
      </c>
      <c r="G50" s="3" t="s">
        <v>325</v>
      </c>
    </row>
    <row r="51" spans="1:7">
      <c r="A51" s="3" t="s">
        <v>213</v>
      </c>
      <c r="B51" s="3" t="s">
        <v>88</v>
      </c>
    </row>
    <row r="52" spans="1:7">
      <c r="A52" s="3" t="s">
        <v>152</v>
      </c>
      <c r="B52" s="3" t="s">
        <v>25</v>
      </c>
    </row>
    <row r="53" spans="1:7">
      <c r="A53" s="3" t="s">
        <v>248</v>
      </c>
      <c r="B53" s="3" t="s">
        <v>120</v>
      </c>
      <c r="C53" s="3" t="s">
        <v>325</v>
      </c>
    </row>
    <row r="54" spans="1:7">
      <c r="A54" s="3" t="s">
        <v>230</v>
      </c>
      <c r="B54" s="3" t="s">
        <v>101</v>
      </c>
      <c r="G54" s="3" t="s">
        <v>325</v>
      </c>
    </row>
    <row r="55" spans="1:7">
      <c r="A55" s="3" t="s">
        <v>154</v>
      </c>
      <c r="B55" s="3" t="s">
        <v>37</v>
      </c>
    </row>
    <row r="56" spans="1:7">
      <c r="A56" s="3" t="s">
        <v>184</v>
      </c>
      <c r="B56" s="3" t="s">
        <v>64</v>
      </c>
    </row>
    <row r="57" spans="1:7">
      <c r="A57" s="3" t="s">
        <v>239</v>
      </c>
      <c r="B57" s="3" t="s">
        <v>111</v>
      </c>
      <c r="G57" s="3" t="s">
        <v>325</v>
      </c>
    </row>
    <row r="58" spans="1:7">
      <c r="A58" s="3" t="s">
        <v>250</v>
      </c>
      <c r="B58" s="3" t="s">
        <v>122</v>
      </c>
      <c r="F58" s="3" t="s">
        <v>325</v>
      </c>
    </row>
    <row r="59" spans="1:7">
      <c r="A59" s="3" t="s">
        <v>201</v>
      </c>
      <c r="B59" s="3" t="s">
        <v>73</v>
      </c>
      <c r="D59" s="3" t="s">
        <v>325</v>
      </c>
    </row>
    <row r="60" spans="1:7">
      <c r="A60" s="3" t="s">
        <v>238</v>
      </c>
      <c r="B60" s="3" t="s">
        <v>109</v>
      </c>
      <c r="G60" s="3" t="s">
        <v>325</v>
      </c>
    </row>
    <row r="61" spans="1:7">
      <c r="A61" s="3" t="s">
        <v>228</v>
      </c>
      <c r="B61" s="3" t="s">
        <v>99</v>
      </c>
      <c r="G61" s="3" t="s">
        <v>325</v>
      </c>
    </row>
    <row r="62" spans="1:7">
      <c r="A62" s="3" t="s">
        <v>241</v>
      </c>
      <c r="B62" s="3" t="s">
        <v>113</v>
      </c>
      <c r="G62" s="3" t="s">
        <v>325</v>
      </c>
    </row>
    <row r="63" spans="1:7">
      <c r="A63" s="3" t="s">
        <v>139</v>
      </c>
      <c r="B63" s="3" t="s">
        <v>23</v>
      </c>
      <c r="C63" s="3" t="s">
        <v>325</v>
      </c>
    </row>
    <row r="64" spans="1:7">
      <c r="A64" s="3" t="s">
        <v>147</v>
      </c>
      <c r="B64" s="3" t="s">
        <v>31</v>
      </c>
      <c r="C64" s="3" t="s">
        <v>325</v>
      </c>
    </row>
    <row r="65" spans="1:7">
      <c r="A65" s="3" t="s">
        <v>138</v>
      </c>
      <c r="B65" s="3" t="s">
        <v>22</v>
      </c>
      <c r="C65" s="3" t="s">
        <v>325</v>
      </c>
    </row>
    <row r="66" spans="1:7">
      <c r="A66" s="3" t="s">
        <v>220</v>
      </c>
      <c r="B66" s="3" t="s">
        <v>94</v>
      </c>
      <c r="G66" s="3" t="s">
        <v>325</v>
      </c>
    </row>
    <row r="67" spans="1:7">
      <c r="A67" s="3" t="s">
        <v>206</v>
      </c>
      <c r="B67" s="3" t="s">
        <v>81</v>
      </c>
      <c r="D67" s="3" t="s">
        <v>328</v>
      </c>
    </row>
    <row r="68" spans="1:7">
      <c r="A68" s="3" t="s">
        <v>168</v>
      </c>
      <c r="B68" s="3" t="s">
        <v>51</v>
      </c>
    </row>
    <row r="69" spans="1:7">
      <c r="A69" s="3" t="s">
        <v>211</v>
      </c>
      <c r="B69" s="3" t="s">
        <v>86</v>
      </c>
    </row>
    <row r="70" spans="1:7">
      <c r="A70" s="3" t="s">
        <v>169</v>
      </c>
      <c r="B70" s="3" t="s">
        <v>18</v>
      </c>
      <c r="F70" s="3" t="s">
        <v>325</v>
      </c>
      <c r="G70" s="3" t="s">
        <v>325</v>
      </c>
    </row>
    <row r="71" spans="1:7">
      <c r="A71" s="3" t="s">
        <v>227</v>
      </c>
      <c r="B71" s="3" t="s">
        <v>98</v>
      </c>
      <c r="C71" s="3" t="s">
        <v>325</v>
      </c>
    </row>
    <row r="72" spans="1:7">
      <c r="A72" s="3" t="s">
        <v>146</v>
      </c>
      <c r="B72" s="3" t="s">
        <v>30</v>
      </c>
      <c r="G72" s="3" t="s">
        <v>328</v>
      </c>
    </row>
    <row r="73" spans="1:7">
      <c r="A73" s="3" t="s">
        <v>167</v>
      </c>
      <c r="B73" s="3" t="s">
        <v>50</v>
      </c>
    </row>
    <row r="74" spans="1:7">
      <c r="A74" s="3" t="s">
        <v>221</v>
      </c>
      <c r="B74" s="3" t="s">
        <v>95</v>
      </c>
      <c r="C74" s="3" t="s">
        <v>325</v>
      </c>
    </row>
    <row r="75" spans="1:7">
      <c r="A75" s="3" t="s">
        <v>197</v>
      </c>
      <c r="B75" s="3" t="s">
        <v>76</v>
      </c>
      <c r="C75" s="3" t="s">
        <v>325</v>
      </c>
    </row>
    <row r="76" spans="1:7">
      <c r="A76" s="3" t="s">
        <v>200</v>
      </c>
      <c r="B76" s="3" t="s">
        <v>53</v>
      </c>
      <c r="C76" s="3" t="s">
        <v>325</v>
      </c>
    </row>
    <row r="77" spans="1:7">
      <c r="A77" s="3" t="s">
        <v>249</v>
      </c>
      <c r="B77" s="3" t="s">
        <v>121</v>
      </c>
      <c r="G77" s="3" t="s">
        <v>325</v>
      </c>
    </row>
    <row r="78" spans="1:7">
      <c r="A78" s="3" t="s">
        <v>198</v>
      </c>
      <c r="B78" s="3" t="s">
        <v>77</v>
      </c>
      <c r="C78" s="3" t="s">
        <v>328</v>
      </c>
      <c r="D78" s="3" t="s">
        <v>328</v>
      </c>
    </row>
    <row r="79" spans="1:7">
      <c r="A79" s="3" t="s">
        <v>137</v>
      </c>
      <c r="B79" s="3" t="s">
        <v>21</v>
      </c>
      <c r="D79" s="3" t="s">
        <v>325</v>
      </c>
    </row>
    <row r="80" spans="1:7">
      <c r="A80" s="3" t="s">
        <v>202</v>
      </c>
      <c r="B80" s="3" t="s">
        <v>78</v>
      </c>
    </row>
    <row r="81" spans="1:8">
      <c r="A81" s="3" t="s">
        <v>226</v>
      </c>
      <c r="B81" s="3" t="s">
        <v>97</v>
      </c>
      <c r="D81" s="3" t="s">
        <v>325</v>
      </c>
    </row>
    <row r="82" spans="1:8">
      <c r="A82" s="3" t="s">
        <v>194</v>
      </c>
      <c r="B82" s="3" t="s">
        <v>73</v>
      </c>
      <c r="D82" s="3" t="s">
        <v>325</v>
      </c>
    </row>
    <row r="83" spans="1:8">
      <c r="A83" s="3" t="s">
        <v>216</v>
      </c>
      <c r="B83" s="3" t="s">
        <v>87</v>
      </c>
      <c r="C83" s="3" t="s">
        <v>325</v>
      </c>
    </row>
    <row r="84" spans="1:8">
      <c r="A84" s="3" t="s">
        <v>163</v>
      </c>
      <c r="B84" s="3" t="s">
        <v>46</v>
      </c>
      <c r="G84" s="3" t="s">
        <v>325</v>
      </c>
    </row>
    <row r="85" spans="1:8">
      <c r="A85" s="3" t="s">
        <v>155</v>
      </c>
      <c r="B85" s="3" t="s">
        <v>38</v>
      </c>
      <c r="G85" s="3" t="s">
        <v>325</v>
      </c>
    </row>
    <row r="86" spans="1:8">
      <c r="A86" s="3" t="s">
        <v>127</v>
      </c>
      <c r="B86" s="3" t="s">
        <v>11</v>
      </c>
    </row>
    <row r="87" spans="1:8">
      <c r="A87" s="3" t="s">
        <v>130</v>
      </c>
      <c r="B87" s="3" t="s">
        <v>14</v>
      </c>
      <c r="F87" s="3" t="s">
        <v>325</v>
      </c>
      <c r="G87" s="3" t="s">
        <v>325</v>
      </c>
    </row>
    <row r="88" spans="1:8">
      <c r="A88" s="3" t="s">
        <v>183</v>
      </c>
      <c r="B88" s="3" t="s">
        <v>63</v>
      </c>
      <c r="C88" s="3" t="s">
        <v>325</v>
      </c>
    </row>
    <row r="89" spans="1:8">
      <c r="A89" s="3" t="s">
        <v>237</v>
      </c>
      <c r="B89" s="3" t="s">
        <v>108</v>
      </c>
      <c r="F89" s="3" t="s">
        <v>325</v>
      </c>
    </row>
    <row r="90" spans="1:8">
      <c r="A90" s="3" t="s">
        <v>231</v>
      </c>
      <c r="B90" s="3" t="s">
        <v>102</v>
      </c>
      <c r="F90" s="3" t="s">
        <v>325</v>
      </c>
    </row>
    <row r="91" spans="1:8">
      <c r="A91" s="3" t="s">
        <v>191</v>
      </c>
      <c r="B91" s="3" t="s">
        <v>70</v>
      </c>
      <c r="H91" s="3" t="s">
        <v>328</v>
      </c>
    </row>
    <row r="92" spans="1:8">
      <c r="A92" s="3" t="s">
        <v>177</v>
      </c>
      <c r="B92" s="3" t="s">
        <v>58</v>
      </c>
      <c r="D92" s="3" t="s">
        <v>325</v>
      </c>
      <c r="F92" s="3" t="s">
        <v>325</v>
      </c>
    </row>
    <row r="93" spans="1:8">
      <c r="A93" s="3" t="s">
        <v>144</v>
      </c>
      <c r="B93" s="3" t="s">
        <v>28</v>
      </c>
      <c r="C93" s="3" t="s">
        <v>325</v>
      </c>
    </row>
    <row r="94" spans="1:8">
      <c r="A94" s="3" t="s">
        <v>141</v>
      </c>
      <c r="B94" s="3" t="s">
        <v>25</v>
      </c>
      <c r="C94" s="3" t="s">
        <v>325</v>
      </c>
    </row>
    <row r="95" spans="1:8">
      <c r="A95" s="3" t="s">
        <v>157</v>
      </c>
      <c r="B95" s="3" t="s">
        <v>34</v>
      </c>
      <c r="C95" s="3" t="s">
        <v>328</v>
      </c>
    </row>
    <row r="96" spans="1:8">
      <c r="A96" s="3" t="s">
        <v>164</v>
      </c>
      <c r="B96" s="3" t="s">
        <v>47</v>
      </c>
      <c r="F96" s="3" t="s">
        <v>325</v>
      </c>
    </row>
    <row r="97" spans="1:7">
      <c r="A97" s="3" t="s">
        <v>199</v>
      </c>
      <c r="B97" s="3" t="s">
        <v>69</v>
      </c>
      <c r="C97" s="3" t="s">
        <v>325</v>
      </c>
    </row>
    <row r="98" spans="1:7">
      <c r="A98" s="3" t="s">
        <v>162</v>
      </c>
      <c r="B98" s="3" t="s">
        <v>45</v>
      </c>
      <c r="C98" s="3" t="s">
        <v>325</v>
      </c>
    </row>
    <row r="99" spans="1:7">
      <c r="A99" s="3" t="s">
        <v>143</v>
      </c>
      <c r="B99" s="3" t="s">
        <v>27</v>
      </c>
      <c r="F99" s="3" t="s">
        <v>325</v>
      </c>
    </row>
    <row r="100" spans="1:7">
      <c r="A100" s="3" t="s">
        <v>133</v>
      </c>
      <c r="B100" s="3" t="s">
        <v>17</v>
      </c>
      <c r="C100" s="3" t="s">
        <v>325</v>
      </c>
    </row>
    <row r="101" spans="1:7">
      <c r="A101" s="3" t="s">
        <v>233</v>
      </c>
      <c r="B101" s="3" t="s">
        <v>104</v>
      </c>
      <c r="F101" s="3" t="s">
        <v>325</v>
      </c>
    </row>
    <row r="102" spans="1:7">
      <c r="A102" s="3" t="s">
        <v>243</v>
      </c>
      <c r="B102" s="3" t="s">
        <v>115</v>
      </c>
      <c r="G102" s="3" t="s">
        <v>325</v>
      </c>
    </row>
    <row r="103" spans="1:7">
      <c r="A103" s="3" t="s">
        <v>178</v>
      </c>
      <c r="B103" s="3" t="s">
        <v>59</v>
      </c>
      <c r="C103" s="3" t="s">
        <v>325</v>
      </c>
    </row>
    <row r="104" spans="1:7">
      <c r="A104" s="3" t="s">
        <v>140</v>
      </c>
      <c r="B104" s="3" t="s">
        <v>24</v>
      </c>
      <c r="F104" s="3" t="s">
        <v>325</v>
      </c>
    </row>
    <row r="105" spans="1:7">
      <c r="A105" s="3" t="s">
        <v>123</v>
      </c>
      <c r="B105" s="3" t="s">
        <v>7</v>
      </c>
      <c r="C105" s="3" t="s">
        <v>325</v>
      </c>
    </row>
    <row r="106" spans="1:7">
      <c r="A106" s="3" t="s">
        <v>203</v>
      </c>
      <c r="B106" s="3" t="s">
        <v>78</v>
      </c>
      <c r="F106" s="3" t="s">
        <v>325</v>
      </c>
    </row>
    <row r="107" spans="1:7">
      <c r="A107" s="3" t="s">
        <v>193</v>
      </c>
      <c r="B107" s="3" t="s">
        <v>72</v>
      </c>
      <c r="G107" s="3" t="s">
        <v>325</v>
      </c>
    </row>
    <row r="108" spans="1:7">
      <c r="A108" s="3" t="s">
        <v>128</v>
      </c>
      <c r="B108" s="3" t="s">
        <v>12</v>
      </c>
      <c r="C108" s="3" t="s">
        <v>325</v>
      </c>
    </row>
    <row r="109" spans="1:7">
      <c r="A109" s="3" t="s">
        <v>195</v>
      </c>
      <c r="B109" s="3" t="s">
        <v>74</v>
      </c>
      <c r="G109" s="3" t="s">
        <v>325</v>
      </c>
    </row>
    <row r="110" spans="1:7">
      <c r="A110" s="3" t="s">
        <v>161</v>
      </c>
      <c r="B110" s="3" t="s">
        <v>44</v>
      </c>
      <c r="C110" s="3" t="s">
        <v>325</v>
      </c>
    </row>
    <row r="111" spans="1:7">
      <c r="A111" s="3" t="s">
        <v>219</v>
      </c>
      <c r="B111" s="3" t="s">
        <v>93</v>
      </c>
      <c r="F111" s="3" t="s">
        <v>325</v>
      </c>
    </row>
    <row r="112" spans="1:7">
      <c r="A112" s="3" t="s">
        <v>204</v>
      </c>
      <c r="B112" s="3" t="s">
        <v>79</v>
      </c>
      <c r="C112" s="3" t="s">
        <v>325</v>
      </c>
    </row>
    <row r="113" spans="1:7">
      <c r="A113" s="3" t="s">
        <v>215</v>
      </c>
      <c r="B113" s="3" t="s">
        <v>90</v>
      </c>
      <c r="C113" s="3" t="s">
        <v>325</v>
      </c>
    </row>
    <row r="114" spans="1:7">
      <c r="A114" s="3" t="s">
        <v>134</v>
      </c>
      <c r="B114" s="3" t="s">
        <v>18</v>
      </c>
    </row>
    <row r="115" spans="1:7">
      <c r="A115" s="3" t="s">
        <v>165</v>
      </c>
      <c r="B115" s="3" t="s">
        <v>48</v>
      </c>
      <c r="G115" s="3" t="s">
        <v>325</v>
      </c>
    </row>
    <row r="116" spans="1:7">
      <c r="A116" s="3" t="s">
        <v>247</v>
      </c>
      <c r="B116" s="3" t="s">
        <v>119</v>
      </c>
      <c r="C116" s="3" t="s">
        <v>325</v>
      </c>
      <c r="D116" s="3" t="s">
        <v>325</v>
      </c>
    </row>
    <row r="117" spans="1:7">
      <c r="A117" s="3" t="s">
        <v>229</v>
      </c>
      <c r="B117" s="3" t="s">
        <v>100</v>
      </c>
      <c r="C117" s="3" t="s">
        <v>325</v>
      </c>
    </row>
    <row r="118" spans="1:7">
      <c r="A118" s="3" t="s">
        <v>214</v>
      </c>
      <c r="B118" s="3" t="s">
        <v>89</v>
      </c>
    </row>
    <row r="119" spans="1:7">
      <c r="A119" s="3" t="s">
        <v>223</v>
      </c>
      <c r="B119" s="3" t="s">
        <v>89</v>
      </c>
    </row>
    <row r="120" spans="1:7">
      <c r="A120" s="3" t="s">
        <v>210</v>
      </c>
      <c r="B120" s="3" t="s">
        <v>85</v>
      </c>
    </row>
    <row r="121" spans="1:7">
      <c r="A121" s="3" t="s">
        <v>186</v>
      </c>
      <c r="B121" s="3" t="s">
        <v>66</v>
      </c>
      <c r="C121" s="3" t="s">
        <v>325</v>
      </c>
    </row>
    <row r="122" spans="1:7">
      <c r="A122" s="3" t="s">
        <v>235</v>
      </c>
      <c r="B122" s="3" t="s">
        <v>106</v>
      </c>
    </row>
    <row r="123" spans="1:7">
      <c r="A123" s="3" t="s">
        <v>245</v>
      </c>
      <c r="B123" s="3" t="s">
        <v>117</v>
      </c>
      <c r="C123" s="3" t="s">
        <v>328</v>
      </c>
    </row>
    <row r="124" spans="1:7">
      <c r="A124" s="3" t="s">
        <v>125</v>
      </c>
      <c r="B124" s="3" t="s">
        <v>9</v>
      </c>
      <c r="C124" s="3" t="s">
        <v>325</v>
      </c>
    </row>
    <row r="125" spans="1:7">
      <c r="A125" s="3" t="s">
        <v>174</v>
      </c>
      <c r="B125" s="3" t="s">
        <v>25</v>
      </c>
      <c r="C125" s="3" t="s">
        <v>325</v>
      </c>
    </row>
    <row r="126" spans="1:7">
      <c r="A126" s="3" t="s">
        <v>145</v>
      </c>
      <c r="B126" s="3" t="s">
        <v>29</v>
      </c>
      <c r="G126" s="3" t="s">
        <v>325</v>
      </c>
    </row>
    <row r="127" spans="1:7">
      <c r="A127" s="3" t="s">
        <v>175</v>
      </c>
      <c r="B127" s="3" t="s">
        <v>56</v>
      </c>
      <c r="G127" s="3" t="s">
        <v>325</v>
      </c>
    </row>
    <row r="128" spans="1:7">
      <c r="A128" s="3" t="s">
        <v>182</v>
      </c>
      <c r="B128" s="3" t="s">
        <v>62</v>
      </c>
      <c r="C128" s="3" t="s">
        <v>325</v>
      </c>
    </row>
    <row r="129" spans="1:7">
      <c r="A129" s="3" t="s">
        <v>225</v>
      </c>
      <c r="B129" s="3" t="s">
        <v>96</v>
      </c>
      <c r="F129" s="3" t="s">
        <v>325</v>
      </c>
    </row>
    <row r="130" spans="1:7">
      <c r="A130" s="3" t="s">
        <v>188</v>
      </c>
      <c r="B130" s="3" t="s">
        <v>67</v>
      </c>
      <c r="D130" s="3" t="s">
        <v>328</v>
      </c>
    </row>
    <row r="131" spans="1:7">
      <c r="A131" s="3" t="s">
        <v>124</v>
      </c>
      <c r="B131" s="3" t="s">
        <v>8</v>
      </c>
      <c r="C131" s="3" t="s">
        <v>325</v>
      </c>
    </row>
    <row r="132" spans="1:7">
      <c r="A132" s="3" t="s">
        <v>515</v>
      </c>
      <c r="B132" s="3" t="s">
        <v>570</v>
      </c>
      <c r="F132" s="3" t="s">
        <v>328</v>
      </c>
    </row>
    <row r="133" spans="1:7">
      <c r="A133" s="3" t="s">
        <v>516</v>
      </c>
      <c r="B133" s="3" t="s">
        <v>571</v>
      </c>
      <c r="C133" s="3" t="s">
        <v>328</v>
      </c>
    </row>
    <row r="134" spans="1:7">
      <c r="A134" s="3" t="s">
        <v>517</v>
      </c>
      <c r="B134" s="3" t="s">
        <v>572</v>
      </c>
      <c r="G134" s="3" t="s">
        <v>328</v>
      </c>
    </row>
    <row r="135" spans="1:7">
      <c r="A135" s="3" t="s">
        <v>585</v>
      </c>
      <c r="B135" s="3" t="s">
        <v>573</v>
      </c>
      <c r="D135" s="3" t="s">
        <v>328</v>
      </c>
    </row>
    <row r="136" spans="1:7">
      <c r="A136" s="3" t="s">
        <v>522</v>
      </c>
      <c r="B136" s="3" t="s">
        <v>574</v>
      </c>
      <c r="C136" s="3" t="s">
        <v>328</v>
      </c>
    </row>
    <row r="137" spans="1:7">
      <c r="A137" s="3" t="s">
        <v>525</v>
      </c>
      <c r="B137" s="3" t="s">
        <v>22</v>
      </c>
      <c r="E137" s="3" t="s">
        <v>328</v>
      </c>
    </row>
    <row r="138" spans="1:7">
      <c r="A138" s="3" t="s">
        <v>531</v>
      </c>
      <c r="B138" s="3" t="s">
        <v>530</v>
      </c>
      <c r="E138" s="3" t="s">
        <v>328</v>
      </c>
    </row>
    <row r="139" spans="1:7">
      <c r="A139" s="3" t="s">
        <v>532</v>
      </c>
      <c r="B139" s="3" t="s">
        <v>575</v>
      </c>
      <c r="G139" s="3" t="s">
        <v>328</v>
      </c>
    </row>
    <row r="140" spans="1:7">
      <c r="A140" s="3" t="s">
        <v>535</v>
      </c>
      <c r="B140" s="3" t="s">
        <v>536</v>
      </c>
      <c r="G140" s="3" t="s">
        <v>328</v>
      </c>
    </row>
    <row r="141" spans="1:7">
      <c r="A141" s="3" t="s">
        <v>538</v>
      </c>
      <c r="B141" s="3" t="s">
        <v>539</v>
      </c>
      <c r="G141" s="3" t="s">
        <v>328</v>
      </c>
    </row>
    <row r="142" spans="1:7">
      <c r="A142" s="3" t="s">
        <v>542</v>
      </c>
      <c r="B142" s="3" t="s">
        <v>576</v>
      </c>
      <c r="G142" s="3" t="s">
        <v>328</v>
      </c>
    </row>
    <row r="143" spans="1:7">
      <c r="A143" s="3" t="s">
        <v>544</v>
      </c>
      <c r="B143" s="3" t="s">
        <v>577</v>
      </c>
      <c r="C143" s="3" t="s">
        <v>328</v>
      </c>
    </row>
    <row r="144" spans="1:7">
      <c r="A144" s="3" t="s">
        <v>546</v>
      </c>
      <c r="B144" s="3" t="s">
        <v>578</v>
      </c>
      <c r="G144" s="3" t="s">
        <v>328</v>
      </c>
    </row>
    <row r="145" spans="1:9">
      <c r="A145" s="3" t="s">
        <v>548</v>
      </c>
      <c r="B145" s="3" t="s">
        <v>22</v>
      </c>
      <c r="F145" s="3" t="s">
        <v>328</v>
      </c>
    </row>
    <row r="146" spans="1:9">
      <c r="A146" s="3" t="s">
        <v>550</v>
      </c>
      <c r="B146" s="3" t="s">
        <v>570</v>
      </c>
      <c r="F146" s="3" t="s">
        <v>328</v>
      </c>
    </row>
    <row r="147" spans="1:9">
      <c r="A147" s="3" t="s">
        <v>552</v>
      </c>
      <c r="B147" s="3" t="s">
        <v>579</v>
      </c>
      <c r="G147" s="3" t="s">
        <v>328</v>
      </c>
    </row>
    <row r="148" spans="1:9">
      <c r="A148" s="3" t="s">
        <v>554</v>
      </c>
      <c r="B148" s="3" t="s">
        <v>580</v>
      </c>
      <c r="G148" s="3" t="s">
        <v>328</v>
      </c>
    </row>
    <row r="149" spans="1:9">
      <c r="A149" s="3" t="s">
        <v>557</v>
      </c>
      <c r="B149" s="3" t="s">
        <v>581</v>
      </c>
      <c r="D149" s="3" t="s">
        <v>328</v>
      </c>
    </row>
    <row r="150" spans="1:9">
      <c r="A150" s="3" t="s">
        <v>559</v>
      </c>
      <c r="B150" s="3" t="s">
        <v>560</v>
      </c>
      <c r="F150" s="3" t="s">
        <v>328</v>
      </c>
    </row>
    <row r="151" spans="1:9">
      <c r="A151" s="3" t="s">
        <v>562</v>
      </c>
      <c r="B151" s="3" t="s">
        <v>582</v>
      </c>
      <c r="G151" s="3" t="s">
        <v>328</v>
      </c>
    </row>
    <row r="152" spans="1:9">
      <c r="A152" s="3" t="s">
        <v>132</v>
      </c>
      <c r="B152" s="3" t="s">
        <v>583</v>
      </c>
      <c r="G152" s="3" t="s">
        <v>328</v>
      </c>
    </row>
    <row r="153" spans="1:9">
      <c r="A153" s="3" t="s">
        <v>568</v>
      </c>
      <c r="B153" s="3" t="s">
        <v>584</v>
      </c>
      <c r="G153" s="3" t="s">
        <v>328</v>
      </c>
    </row>
    <row r="154" spans="1:9">
      <c r="A154" s="12">
        <f>COUNTIF(A2:A153,"&lt;&gt;")</f>
        <v>152</v>
      </c>
      <c r="B154" s="12" t="s">
        <v>695</v>
      </c>
      <c r="C154" s="12">
        <f>COUNTIF(C$2:C$153,"&lt;&gt;")</f>
        <v>52</v>
      </c>
      <c r="D154" s="12">
        <f t="shared" ref="D154:I154" si="0">COUNTIF(D$2:D$153,"&lt;&gt;")</f>
        <v>17</v>
      </c>
      <c r="E154" s="12">
        <f t="shared" si="0"/>
        <v>3</v>
      </c>
      <c r="F154" s="12">
        <f t="shared" si="0"/>
        <v>21</v>
      </c>
      <c r="G154" s="12">
        <f t="shared" si="0"/>
        <v>44</v>
      </c>
      <c r="H154" s="12">
        <f t="shared" si="0"/>
        <v>1</v>
      </c>
      <c r="I154" s="12">
        <f t="shared" si="0"/>
        <v>1</v>
      </c>
    </row>
    <row r="158" spans="1:9">
      <c r="C158" s="3" t="s">
        <v>378</v>
      </c>
      <c r="D158" s="3">
        <f>H154</f>
        <v>1</v>
      </c>
    </row>
    <row r="159" spans="1:9">
      <c r="C159" s="3" t="s">
        <v>385</v>
      </c>
      <c r="D159" s="3">
        <f>G154</f>
        <v>44</v>
      </c>
    </row>
    <row r="160" spans="1:9">
      <c r="C160" s="3" t="s">
        <v>386</v>
      </c>
      <c r="D160" s="3">
        <f>F154</f>
        <v>21</v>
      </c>
    </row>
    <row r="161" spans="3:4">
      <c r="C161" s="3" t="s">
        <v>387</v>
      </c>
      <c r="D161" s="3">
        <f>E154</f>
        <v>3</v>
      </c>
    </row>
    <row r="162" spans="3:4">
      <c r="C162" s="3" t="s">
        <v>586</v>
      </c>
      <c r="D162" s="3">
        <f>I154</f>
        <v>1</v>
      </c>
    </row>
    <row r="163" spans="3:4">
      <c r="C163" s="3" t="s">
        <v>587</v>
      </c>
      <c r="D163" s="3">
        <f>D154</f>
        <v>17</v>
      </c>
    </row>
    <row r="164" spans="3:4">
      <c r="C164" s="3" t="s">
        <v>388</v>
      </c>
      <c r="D164" s="3">
        <f>C154</f>
        <v>52</v>
      </c>
    </row>
    <row r="165" spans="3:4">
      <c r="C165" s="3" t="s">
        <v>680</v>
      </c>
      <c r="D165" s="3">
        <f>A154-SUM(D158:D164)</f>
        <v>13</v>
      </c>
    </row>
    <row r="176" spans="3:4" ht="16" customHeight="1"/>
  </sheetData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A9F3-D7D3-48FE-BD76-107B58F24255}">
  <dimension ref="A1:K153"/>
  <sheetViews>
    <sheetView topLeftCell="L1" workbookViewId="0">
      <selection activeCell="V35" sqref="V35"/>
    </sheetView>
  </sheetViews>
  <sheetFormatPr baseColWidth="10" defaultColWidth="11.6640625" defaultRowHeight="16"/>
  <cols>
    <col min="1" max="16384" width="11.6640625" style="31"/>
  </cols>
  <sheetData>
    <row r="1" spans="1:11">
      <c r="A1" s="31" t="s">
        <v>696</v>
      </c>
      <c r="B1" s="31" t="s">
        <v>697</v>
      </c>
      <c r="E1" s="31" t="s">
        <v>707</v>
      </c>
      <c r="F1" s="31" t="s">
        <v>708</v>
      </c>
      <c r="G1" s="31" t="s">
        <v>709</v>
      </c>
      <c r="H1" s="31" t="s">
        <v>710</v>
      </c>
      <c r="I1" s="31" t="s">
        <v>711</v>
      </c>
      <c r="J1" s="31" t="s">
        <v>704</v>
      </c>
      <c r="K1" s="31" t="s">
        <v>705</v>
      </c>
    </row>
    <row r="2" spans="1:11">
      <c r="A2" s="31">
        <v>2004</v>
      </c>
      <c r="B2" s="31" t="s">
        <v>707</v>
      </c>
      <c r="D2" s="32">
        <v>1988</v>
      </c>
      <c r="E2" s="33">
        <f>COUNTIFS($A$2:$A$153,$D2,$B$2:$B$153,E$1)</f>
        <v>0</v>
      </c>
      <c r="F2" s="33">
        <f t="shared" ref="F2:J17" si="0">COUNTIFS($A$2:$A$153,$D2,$B$2:$B$153,F$1)</f>
        <v>0</v>
      </c>
      <c r="G2" s="33">
        <f t="shared" si="0"/>
        <v>0</v>
      </c>
      <c r="H2" s="33">
        <f t="shared" si="0"/>
        <v>0</v>
      </c>
      <c r="I2" s="33">
        <f t="shared" si="0"/>
        <v>1</v>
      </c>
      <c r="J2" s="33">
        <f t="shared" si="0"/>
        <v>0</v>
      </c>
      <c r="K2" s="31">
        <v>1</v>
      </c>
    </row>
    <row r="3" spans="1:11">
      <c r="A3" s="31">
        <v>2016</v>
      </c>
      <c r="B3" s="31" t="s">
        <v>707</v>
      </c>
      <c r="D3" s="32">
        <v>1995</v>
      </c>
      <c r="E3" s="33">
        <f t="shared" ref="E3:J24" si="1">COUNTIFS($A$2:$A$153,$D3,$B$2:$B$153,E$1)</f>
        <v>1</v>
      </c>
      <c r="F3" s="33">
        <f t="shared" si="0"/>
        <v>0</v>
      </c>
      <c r="G3" s="33">
        <f t="shared" si="0"/>
        <v>1</v>
      </c>
      <c r="H3" s="33">
        <f t="shared" si="0"/>
        <v>0</v>
      </c>
      <c r="I3" s="33">
        <f t="shared" si="0"/>
        <v>0</v>
      </c>
      <c r="J3" s="33">
        <f t="shared" si="0"/>
        <v>1</v>
      </c>
      <c r="K3" s="31">
        <v>3</v>
      </c>
    </row>
    <row r="4" spans="1:11">
      <c r="A4" s="31">
        <v>2013</v>
      </c>
      <c r="B4" s="31" t="s">
        <v>708</v>
      </c>
      <c r="D4" s="32">
        <v>1999</v>
      </c>
      <c r="E4" s="33">
        <f t="shared" si="1"/>
        <v>0</v>
      </c>
      <c r="F4" s="33">
        <f t="shared" si="0"/>
        <v>1</v>
      </c>
      <c r="G4" s="33">
        <f t="shared" si="0"/>
        <v>0</v>
      </c>
      <c r="H4" s="33">
        <f t="shared" si="0"/>
        <v>0</v>
      </c>
      <c r="I4" s="33">
        <f t="shared" si="0"/>
        <v>0</v>
      </c>
      <c r="J4" s="33">
        <f t="shared" si="0"/>
        <v>0</v>
      </c>
      <c r="K4" s="31">
        <v>1</v>
      </c>
    </row>
    <row r="5" spans="1:11">
      <c r="A5" s="31">
        <v>2017</v>
      </c>
      <c r="B5" s="31" t="s">
        <v>710</v>
      </c>
      <c r="D5" s="32">
        <v>2000</v>
      </c>
      <c r="E5" s="33">
        <f t="shared" si="1"/>
        <v>1</v>
      </c>
      <c r="F5" s="33">
        <f t="shared" si="0"/>
        <v>0</v>
      </c>
      <c r="G5" s="33">
        <f t="shared" si="0"/>
        <v>0</v>
      </c>
      <c r="H5" s="33">
        <f t="shared" si="0"/>
        <v>0</v>
      </c>
      <c r="I5" s="33">
        <f t="shared" si="0"/>
        <v>0</v>
      </c>
      <c r="J5" s="33">
        <f t="shared" si="0"/>
        <v>0</v>
      </c>
      <c r="K5" s="31">
        <v>1</v>
      </c>
    </row>
    <row r="6" spans="1:11">
      <c r="A6" s="31">
        <v>2017</v>
      </c>
      <c r="B6" s="31" t="s">
        <v>707</v>
      </c>
      <c r="D6" s="32">
        <v>2002</v>
      </c>
      <c r="E6" s="33">
        <f t="shared" si="1"/>
        <v>0</v>
      </c>
      <c r="F6" s="33">
        <f t="shared" si="0"/>
        <v>1</v>
      </c>
      <c r="G6" s="33">
        <f t="shared" si="0"/>
        <v>0</v>
      </c>
      <c r="H6" s="33">
        <f t="shared" si="0"/>
        <v>0</v>
      </c>
      <c r="I6" s="33">
        <f t="shared" si="0"/>
        <v>0</v>
      </c>
      <c r="J6" s="33">
        <f t="shared" si="0"/>
        <v>0</v>
      </c>
      <c r="K6" s="31">
        <v>1</v>
      </c>
    </row>
    <row r="7" spans="1:11">
      <c r="A7" s="31">
        <v>2006</v>
      </c>
      <c r="B7" s="31" t="s">
        <v>707</v>
      </c>
      <c r="D7" s="32">
        <v>2003</v>
      </c>
      <c r="E7" s="33">
        <f t="shared" si="1"/>
        <v>2</v>
      </c>
      <c r="F7" s="33">
        <f t="shared" si="0"/>
        <v>1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1">
        <v>3</v>
      </c>
    </row>
    <row r="8" spans="1:11">
      <c r="A8" s="31">
        <v>2014</v>
      </c>
      <c r="B8" s="31" t="s">
        <v>707</v>
      </c>
      <c r="D8" s="32">
        <v>2004</v>
      </c>
      <c r="E8" s="33">
        <f t="shared" si="1"/>
        <v>1</v>
      </c>
      <c r="F8" s="33">
        <f t="shared" si="0"/>
        <v>1</v>
      </c>
      <c r="G8" s="33">
        <f t="shared" si="0"/>
        <v>1</v>
      </c>
      <c r="H8" s="33">
        <f t="shared" si="0"/>
        <v>0</v>
      </c>
      <c r="I8" s="33">
        <f t="shared" si="0"/>
        <v>0</v>
      </c>
      <c r="J8" s="33">
        <f t="shared" si="0"/>
        <v>0</v>
      </c>
      <c r="K8" s="31">
        <v>3</v>
      </c>
    </row>
    <row r="9" spans="1:11">
      <c r="A9" s="31">
        <v>2015</v>
      </c>
      <c r="B9" s="31" t="s">
        <v>704</v>
      </c>
      <c r="D9" s="32">
        <v>2005</v>
      </c>
      <c r="E9" s="33">
        <f t="shared" si="1"/>
        <v>1</v>
      </c>
      <c r="F9" s="33">
        <f t="shared" si="0"/>
        <v>1</v>
      </c>
      <c r="G9" s="33">
        <f t="shared" si="0"/>
        <v>1</v>
      </c>
      <c r="H9" s="33">
        <f t="shared" si="0"/>
        <v>0</v>
      </c>
      <c r="I9" s="33">
        <f t="shared" si="0"/>
        <v>0</v>
      </c>
      <c r="J9" s="33">
        <f t="shared" si="0"/>
        <v>1</v>
      </c>
      <c r="K9" s="31">
        <v>4</v>
      </c>
    </row>
    <row r="10" spans="1:11">
      <c r="A10" s="31">
        <v>2009</v>
      </c>
      <c r="B10" s="31" t="s">
        <v>711</v>
      </c>
      <c r="D10" s="32">
        <v>2006</v>
      </c>
      <c r="E10" s="33">
        <f t="shared" si="1"/>
        <v>2</v>
      </c>
      <c r="F10" s="33">
        <f t="shared" si="0"/>
        <v>1</v>
      </c>
      <c r="G10" s="33">
        <f t="shared" si="0"/>
        <v>1</v>
      </c>
      <c r="H10" s="33">
        <f t="shared" si="0"/>
        <v>0</v>
      </c>
      <c r="I10" s="33">
        <f t="shared" si="0"/>
        <v>0</v>
      </c>
      <c r="J10" s="33">
        <f t="shared" si="0"/>
        <v>1</v>
      </c>
      <c r="K10" s="31">
        <v>5</v>
      </c>
    </row>
    <row r="11" spans="1:11">
      <c r="A11" s="31">
        <v>2008</v>
      </c>
      <c r="B11" s="31" t="s">
        <v>704</v>
      </c>
      <c r="D11" s="32">
        <v>2007</v>
      </c>
      <c r="E11" s="33">
        <f t="shared" si="1"/>
        <v>1</v>
      </c>
      <c r="F11" s="33">
        <f t="shared" si="0"/>
        <v>1</v>
      </c>
      <c r="G11" s="33">
        <f t="shared" si="0"/>
        <v>0</v>
      </c>
      <c r="H11" s="33">
        <f t="shared" si="0"/>
        <v>0</v>
      </c>
      <c r="I11" s="33">
        <f t="shared" si="0"/>
        <v>0</v>
      </c>
      <c r="J11" s="33">
        <f t="shared" si="0"/>
        <v>0</v>
      </c>
      <c r="K11" s="31">
        <v>2</v>
      </c>
    </row>
    <row r="12" spans="1:11">
      <c r="A12" s="31">
        <v>2014</v>
      </c>
      <c r="B12" s="31" t="s">
        <v>704</v>
      </c>
      <c r="D12" s="32">
        <v>2008</v>
      </c>
      <c r="E12" s="33">
        <f t="shared" si="1"/>
        <v>4</v>
      </c>
      <c r="F12" s="33">
        <f t="shared" si="0"/>
        <v>1</v>
      </c>
      <c r="G12" s="33">
        <f t="shared" si="0"/>
        <v>3</v>
      </c>
      <c r="H12" s="33">
        <f t="shared" si="0"/>
        <v>0</v>
      </c>
      <c r="I12" s="33">
        <f t="shared" si="0"/>
        <v>1</v>
      </c>
      <c r="J12" s="33">
        <f t="shared" si="0"/>
        <v>3</v>
      </c>
      <c r="K12" s="31">
        <v>12</v>
      </c>
    </row>
    <row r="13" spans="1:11">
      <c r="A13" s="31">
        <v>2012</v>
      </c>
      <c r="B13" s="31" t="s">
        <v>708</v>
      </c>
      <c r="D13" s="32">
        <v>2009</v>
      </c>
      <c r="E13" s="33">
        <f t="shared" si="1"/>
        <v>4</v>
      </c>
      <c r="F13" s="33">
        <f t="shared" si="0"/>
        <v>0</v>
      </c>
      <c r="G13" s="33">
        <f t="shared" si="0"/>
        <v>2</v>
      </c>
      <c r="H13" s="33">
        <f t="shared" si="0"/>
        <v>0</v>
      </c>
      <c r="I13" s="33">
        <f t="shared" si="0"/>
        <v>2</v>
      </c>
      <c r="J13" s="33">
        <f t="shared" si="0"/>
        <v>4</v>
      </c>
      <c r="K13" s="31">
        <v>12</v>
      </c>
    </row>
    <row r="14" spans="1:11">
      <c r="A14" s="31">
        <v>2000</v>
      </c>
      <c r="B14" s="31" t="s">
        <v>707</v>
      </c>
      <c r="D14" s="32">
        <v>2010</v>
      </c>
      <c r="E14" s="33">
        <f t="shared" si="1"/>
        <v>4</v>
      </c>
      <c r="F14" s="33">
        <f t="shared" si="0"/>
        <v>2</v>
      </c>
      <c r="G14" s="33">
        <f t="shared" si="0"/>
        <v>0</v>
      </c>
      <c r="H14" s="33">
        <f t="shared" si="0"/>
        <v>0</v>
      </c>
      <c r="I14" s="33">
        <f t="shared" si="0"/>
        <v>2</v>
      </c>
      <c r="J14" s="33">
        <f t="shared" si="0"/>
        <v>0</v>
      </c>
      <c r="K14" s="31">
        <v>8</v>
      </c>
    </row>
    <row r="15" spans="1:11">
      <c r="A15" s="31">
        <v>2016</v>
      </c>
      <c r="B15" s="31" t="s">
        <v>708</v>
      </c>
      <c r="D15" s="32">
        <v>2011</v>
      </c>
      <c r="E15" s="33">
        <f t="shared" si="1"/>
        <v>2</v>
      </c>
      <c r="F15" s="33">
        <f t="shared" si="0"/>
        <v>3</v>
      </c>
      <c r="G15" s="33">
        <f t="shared" si="0"/>
        <v>0</v>
      </c>
      <c r="H15" s="33">
        <f t="shared" si="0"/>
        <v>0</v>
      </c>
      <c r="I15" s="33">
        <f t="shared" si="0"/>
        <v>1</v>
      </c>
      <c r="J15" s="33">
        <v>1</v>
      </c>
      <c r="K15" s="31">
        <v>7</v>
      </c>
    </row>
    <row r="16" spans="1:11">
      <c r="A16" s="31">
        <v>2013</v>
      </c>
      <c r="B16" s="31" t="s">
        <v>709</v>
      </c>
      <c r="D16" s="32">
        <v>2012</v>
      </c>
      <c r="E16" s="33">
        <f t="shared" si="1"/>
        <v>5</v>
      </c>
      <c r="F16" s="33">
        <f t="shared" si="0"/>
        <v>1</v>
      </c>
      <c r="G16" s="33">
        <f t="shared" si="0"/>
        <v>0</v>
      </c>
      <c r="H16" s="33">
        <f t="shared" si="0"/>
        <v>0</v>
      </c>
      <c r="I16" s="33">
        <f t="shared" si="0"/>
        <v>0</v>
      </c>
      <c r="J16" s="33">
        <f t="shared" si="0"/>
        <v>2</v>
      </c>
      <c r="K16" s="31">
        <v>8</v>
      </c>
    </row>
    <row r="17" spans="1:11">
      <c r="A17" s="31">
        <v>2018</v>
      </c>
      <c r="B17" s="31" t="s">
        <v>708</v>
      </c>
      <c r="D17" s="32">
        <v>2013</v>
      </c>
      <c r="E17" s="33">
        <f t="shared" si="1"/>
        <v>1</v>
      </c>
      <c r="F17" s="33">
        <f t="shared" si="0"/>
        <v>2</v>
      </c>
      <c r="G17" s="33">
        <f t="shared" si="0"/>
        <v>1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1">
        <v>4</v>
      </c>
    </row>
    <row r="18" spans="1:11">
      <c r="A18" s="31">
        <v>2014</v>
      </c>
      <c r="B18" s="31" t="s">
        <v>704</v>
      </c>
      <c r="D18" s="32">
        <v>2014</v>
      </c>
      <c r="E18" s="33">
        <f t="shared" si="1"/>
        <v>3</v>
      </c>
      <c r="F18" s="33">
        <f t="shared" si="1"/>
        <v>1</v>
      </c>
      <c r="G18" s="33">
        <f t="shared" si="1"/>
        <v>1</v>
      </c>
      <c r="H18" s="33">
        <f t="shared" si="1"/>
        <v>0</v>
      </c>
      <c r="I18" s="33">
        <f t="shared" si="1"/>
        <v>2</v>
      </c>
      <c r="J18" s="33">
        <f t="shared" si="1"/>
        <v>3</v>
      </c>
      <c r="K18" s="31">
        <v>10</v>
      </c>
    </row>
    <row r="19" spans="1:11">
      <c r="A19" s="31">
        <v>2018</v>
      </c>
      <c r="B19" s="31" t="s">
        <v>708</v>
      </c>
      <c r="D19" s="32">
        <v>2015</v>
      </c>
      <c r="E19" s="33">
        <f t="shared" si="1"/>
        <v>2</v>
      </c>
      <c r="F19" s="33">
        <f t="shared" si="1"/>
        <v>3</v>
      </c>
      <c r="G19" s="33">
        <f t="shared" si="1"/>
        <v>2</v>
      </c>
      <c r="H19" s="33">
        <f t="shared" si="1"/>
        <v>0</v>
      </c>
      <c r="I19" s="33">
        <f t="shared" si="1"/>
        <v>0</v>
      </c>
      <c r="J19" s="33">
        <f t="shared" si="1"/>
        <v>3</v>
      </c>
      <c r="K19" s="31">
        <v>10</v>
      </c>
    </row>
    <row r="20" spans="1:11">
      <c r="A20" s="31">
        <v>2017</v>
      </c>
      <c r="B20" s="31" t="s">
        <v>707</v>
      </c>
      <c r="D20" s="32">
        <v>2016</v>
      </c>
      <c r="E20" s="33">
        <f t="shared" si="1"/>
        <v>2</v>
      </c>
      <c r="F20" s="33">
        <f t="shared" si="1"/>
        <v>3</v>
      </c>
      <c r="G20" s="33">
        <f t="shared" si="1"/>
        <v>0</v>
      </c>
      <c r="H20" s="33">
        <f t="shared" si="1"/>
        <v>0</v>
      </c>
      <c r="I20" s="33">
        <f t="shared" si="1"/>
        <v>0</v>
      </c>
      <c r="J20" s="33">
        <f t="shared" si="1"/>
        <v>0</v>
      </c>
      <c r="K20" s="31">
        <v>5</v>
      </c>
    </row>
    <row r="21" spans="1:11">
      <c r="A21" s="31">
        <v>2008</v>
      </c>
      <c r="B21" s="31" t="s">
        <v>709</v>
      </c>
      <c r="D21" s="32">
        <v>2017</v>
      </c>
      <c r="E21" s="33">
        <f t="shared" si="1"/>
        <v>6</v>
      </c>
      <c r="F21" s="33">
        <f t="shared" si="1"/>
        <v>3</v>
      </c>
      <c r="G21" s="33">
        <f t="shared" si="1"/>
        <v>0</v>
      </c>
      <c r="H21" s="33">
        <f t="shared" si="1"/>
        <v>1</v>
      </c>
      <c r="I21" s="33">
        <f t="shared" si="1"/>
        <v>0</v>
      </c>
      <c r="J21" s="33">
        <f t="shared" si="1"/>
        <v>4</v>
      </c>
      <c r="K21" s="31">
        <v>14</v>
      </c>
    </row>
    <row r="22" spans="1:11">
      <c r="A22" s="31">
        <v>2009</v>
      </c>
      <c r="B22" s="31" t="s">
        <v>704</v>
      </c>
      <c r="D22" s="32">
        <v>2018</v>
      </c>
      <c r="E22" s="33">
        <f t="shared" si="1"/>
        <v>7</v>
      </c>
      <c r="F22" s="33">
        <f t="shared" si="1"/>
        <v>3</v>
      </c>
      <c r="G22" s="33">
        <f t="shared" si="1"/>
        <v>3</v>
      </c>
      <c r="H22" s="33">
        <f t="shared" si="1"/>
        <v>0</v>
      </c>
      <c r="I22" s="33">
        <f t="shared" si="1"/>
        <v>1</v>
      </c>
      <c r="J22" s="33">
        <f t="shared" si="1"/>
        <v>3</v>
      </c>
      <c r="K22" s="31">
        <v>17</v>
      </c>
    </row>
    <row r="23" spans="1:11">
      <c r="A23" s="31">
        <v>2009</v>
      </c>
      <c r="B23" s="31" t="s">
        <v>709</v>
      </c>
      <c r="D23" s="32">
        <v>2019</v>
      </c>
      <c r="E23" s="33">
        <f t="shared" si="1"/>
        <v>4</v>
      </c>
      <c r="F23" s="33">
        <f t="shared" si="1"/>
        <v>4</v>
      </c>
      <c r="G23" s="33">
        <f t="shared" si="1"/>
        <v>2</v>
      </c>
      <c r="H23" s="33">
        <f t="shared" si="1"/>
        <v>0</v>
      </c>
      <c r="I23" s="33">
        <f t="shared" si="1"/>
        <v>1</v>
      </c>
      <c r="J23" s="33">
        <f t="shared" si="1"/>
        <v>1</v>
      </c>
      <c r="K23" s="31">
        <v>12</v>
      </c>
    </row>
    <row r="24" spans="1:11">
      <c r="A24" s="31">
        <v>2015</v>
      </c>
      <c r="B24" s="31" t="s">
        <v>708</v>
      </c>
      <c r="D24" s="32">
        <v>2020</v>
      </c>
      <c r="E24" s="33">
        <f t="shared" si="1"/>
        <v>4</v>
      </c>
      <c r="F24" s="33">
        <f t="shared" si="1"/>
        <v>2</v>
      </c>
      <c r="G24" s="33">
        <f t="shared" si="1"/>
        <v>0</v>
      </c>
      <c r="H24" s="33">
        <f t="shared" si="1"/>
        <v>2</v>
      </c>
      <c r="I24" s="33">
        <f t="shared" si="1"/>
        <v>1</v>
      </c>
      <c r="J24" s="33">
        <f t="shared" si="1"/>
        <v>0</v>
      </c>
      <c r="K24" s="31">
        <v>9</v>
      </c>
    </row>
    <row r="25" spans="1:11">
      <c r="A25" s="31">
        <v>2012</v>
      </c>
      <c r="B25" s="31" t="s">
        <v>707</v>
      </c>
      <c r="D25" s="31" t="s">
        <v>712</v>
      </c>
      <c r="E25" s="33">
        <f>SUM(E2:E24)</f>
        <v>57</v>
      </c>
      <c r="F25" s="33">
        <f t="shared" ref="F25:K25" si="2">SUM(F2:F24)</f>
        <v>35</v>
      </c>
      <c r="G25" s="33">
        <f t="shared" si="2"/>
        <v>18</v>
      </c>
      <c r="H25" s="33">
        <f t="shared" si="2"/>
        <v>3</v>
      </c>
      <c r="I25" s="33">
        <f t="shared" si="2"/>
        <v>12</v>
      </c>
      <c r="J25" s="33">
        <f t="shared" si="2"/>
        <v>27</v>
      </c>
      <c r="K25" s="31">
        <f t="shared" si="2"/>
        <v>152</v>
      </c>
    </row>
    <row r="26" spans="1:11">
      <c r="A26" s="31">
        <v>1995</v>
      </c>
      <c r="B26" s="31" t="s">
        <v>704</v>
      </c>
    </row>
    <row r="27" spans="1:11">
      <c r="A27" s="31">
        <v>2011</v>
      </c>
      <c r="B27" s="31" t="s">
        <v>708</v>
      </c>
    </row>
    <row r="28" spans="1:11">
      <c r="A28" s="31">
        <v>2017</v>
      </c>
      <c r="B28" s="31" t="s">
        <v>707</v>
      </c>
    </row>
    <row r="29" spans="1:11">
      <c r="A29" s="31">
        <v>2009</v>
      </c>
      <c r="B29" s="31" t="s">
        <v>707</v>
      </c>
    </row>
    <row r="30" spans="1:11">
      <c r="A30" s="31">
        <v>2013</v>
      </c>
      <c r="B30" s="31" t="s">
        <v>708</v>
      </c>
    </row>
    <row r="31" spans="1:11">
      <c r="A31" s="31">
        <v>2018</v>
      </c>
      <c r="B31" s="31" t="s">
        <v>704</v>
      </c>
    </row>
    <row r="32" spans="1:11">
      <c r="A32" s="31">
        <v>2003</v>
      </c>
      <c r="B32" s="31" t="s">
        <v>707</v>
      </c>
    </row>
    <row r="33" spans="1:2">
      <c r="A33" s="31">
        <v>2017</v>
      </c>
      <c r="B33" s="31" t="s">
        <v>704</v>
      </c>
    </row>
    <row r="34" spans="1:2">
      <c r="A34" s="31">
        <v>2009</v>
      </c>
      <c r="B34" s="31" t="s">
        <v>707</v>
      </c>
    </row>
    <row r="35" spans="1:2">
      <c r="A35" s="31">
        <v>2014</v>
      </c>
      <c r="B35" s="31" t="s">
        <v>704</v>
      </c>
    </row>
    <row r="36" spans="1:2">
      <c r="A36" s="31">
        <v>2017</v>
      </c>
      <c r="B36" s="31" t="s">
        <v>704</v>
      </c>
    </row>
    <row r="37" spans="1:2">
      <c r="A37" s="31">
        <v>2008</v>
      </c>
      <c r="B37" s="31" t="s">
        <v>707</v>
      </c>
    </row>
    <row r="38" spans="1:2">
      <c r="A38" s="31">
        <v>1988</v>
      </c>
      <c r="B38" s="31" t="s">
        <v>711</v>
      </c>
    </row>
    <row r="39" spans="1:2">
      <c r="A39" s="31">
        <v>2017</v>
      </c>
      <c r="B39" s="31" t="s">
        <v>707</v>
      </c>
    </row>
    <row r="40" spans="1:2">
      <c r="A40" s="31">
        <v>2019</v>
      </c>
      <c r="B40" s="31" t="s">
        <v>708</v>
      </c>
    </row>
    <row r="41" spans="1:2">
      <c r="A41" s="31">
        <v>2010</v>
      </c>
      <c r="B41" s="31" t="s">
        <v>708</v>
      </c>
    </row>
    <row r="42" spans="1:2">
      <c r="A42" s="31">
        <v>2009</v>
      </c>
      <c r="B42" s="31" t="s">
        <v>707</v>
      </c>
    </row>
    <row r="43" spans="1:2">
      <c r="A43" s="31">
        <v>2016</v>
      </c>
      <c r="B43" s="31" t="s">
        <v>708</v>
      </c>
    </row>
    <row r="44" spans="1:2">
      <c r="A44" s="31">
        <v>2011</v>
      </c>
      <c r="B44" s="31" t="s">
        <v>708</v>
      </c>
    </row>
    <row r="45" spans="1:2">
      <c r="A45" s="31">
        <v>2005</v>
      </c>
      <c r="B45" s="31" t="s">
        <v>707</v>
      </c>
    </row>
    <row r="46" spans="1:2">
      <c r="A46" s="31">
        <v>2014</v>
      </c>
      <c r="B46" s="31" t="s">
        <v>711</v>
      </c>
    </row>
    <row r="47" spans="1:2">
      <c r="A47" s="31">
        <v>2018</v>
      </c>
      <c r="B47" s="31" t="s">
        <v>707</v>
      </c>
    </row>
    <row r="48" spans="1:2">
      <c r="A48" s="31">
        <v>2005</v>
      </c>
      <c r="B48" s="31" t="s">
        <v>708</v>
      </c>
    </row>
    <row r="49" spans="1:2">
      <c r="A49" s="31">
        <v>2011</v>
      </c>
      <c r="B49" s="31" t="s">
        <v>707</v>
      </c>
    </row>
    <row r="50" spans="1:2">
      <c r="A50" s="31">
        <v>2015</v>
      </c>
      <c r="B50" s="31" t="s">
        <v>709</v>
      </c>
    </row>
    <row r="51" spans="1:2">
      <c r="A51" s="31">
        <v>2009</v>
      </c>
      <c r="B51" s="31" t="s">
        <v>704</v>
      </c>
    </row>
    <row r="52" spans="1:2">
      <c r="A52" s="31">
        <v>2017</v>
      </c>
      <c r="B52" s="31" t="s">
        <v>704</v>
      </c>
    </row>
    <row r="53" spans="1:2">
      <c r="A53" s="31">
        <v>2017</v>
      </c>
      <c r="B53" s="31" t="s">
        <v>707</v>
      </c>
    </row>
    <row r="54" spans="1:2">
      <c r="A54" s="31">
        <v>2006</v>
      </c>
      <c r="B54" s="31" t="s">
        <v>708</v>
      </c>
    </row>
    <row r="55" spans="1:2">
      <c r="A55" s="31">
        <v>2017</v>
      </c>
      <c r="B55" s="31" t="s">
        <v>704</v>
      </c>
    </row>
    <row r="56" spans="1:2">
      <c r="A56" s="31">
        <v>2012</v>
      </c>
      <c r="B56" s="31" t="s">
        <v>704</v>
      </c>
    </row>
    <row r="57" spans="1:2">
      <c r="A57" s="31">
        <v>2003</v>
      </c>
      <c r="B57" s="31" t="s">
        <v>708</v>
      </c>
    </row>
    <row r="58" spans="1:2">
      <c r="A58" s="31">
        <v>2014</v>
      </c>
      <c r="B58" s="31" t="s">
        <v>709</v>
      </c>
    </row>
    <row r="59" spans="1:2">
      <c r="A59" s="31">
        <v>2010</v>
      </c>
      <c r="B59" s="31" t="s">
        <v>711</v>
      </c>
    </row>
    <row r="60" spans="1:2">
      <c r="A60" s="31">
        <v>2004</v>
      </c>
      <c r="B60" s="31" t="s">
        <v>708</v>
      </c>
    </row>
    <row r="61" spans="1:2">
      <c r="A61" s="31">
        <v>2007</v>
      </c>
      <c r="B61" s="31" t="s">
        <v>708</v>
      </c>
    </row>
    <row r="62" spans="1:2">
      <c r="A62" s="31">
        <v>2002</v>
      </c>
      <c r="B62" s="31" t="s">
        <v>708</v>
      </c>
    </row>
    <row r="63" spans="1:2">
      <c r="A63" s="31">
        <v>2018</v>
      </c>
      <c r="B63" s="31" t="s">
        <v>707</v>
      </c>
    </row>
    <row r="64" spans="1:2">
      <c r="A64" s="31">
        <v>2017</v>
      </c>
      <c r="B64" s="31" t="s">
        <v>707</v>
      </c>
    </row>
    <row r="65" spans="1:2">
      <c r="A65" s="31">
        <v>2018</v>
      </c>
      <c r="B65" s="31" t="s">
        <v>707</v>
      </c>
    </row>
    <row r="66" spans="1:2">
      <c r="A66" s="31">
        <v>2008</v>
      </c>
      <c r="B66" s="31" t="s">
        <v>708</v>
      </c>
    </row>
    <row r="67" spans="1:2">
      <c r="A67" s="31">
        <v>2009</v>
      </c>
      <c r="B67" s="31" t="s">
        <v>711</v>
      </c>
    </row>
    <row r="68" spans="1:2">
      <c r="A68" s="31">
        <v>2015</v>
      </c>
      <c r="B68" s="31" t="s">
        <v>704</v>
      </c>
    </row>
    <row r="69" spans="1:2">
      <c r="A69" s="31">
        <v>2009</v>
      </c>
      <c r="B69" s="31" t="s">
        <v>704</v>
      </c>
    </row>
    <row r="70" spans="1:2">
      <c r="A70" s="31">
        <v>2015</v>
      </c>
      <c r="B70" s="31" t="s">
        <v>709</v>
      </c>
    </row>
    <row r="71" spans="1:2">
      <c r="A71" s="31">
        <v>2007</v>
      </c>
      <c r="B71" s="31" t="s">
        <v>707</v>
      </c>
    </row>
    <row r="72" spans="1:2">
      <c r="A72" s="31">
        <v>2017</v>
      </c>
      <c r="B72" s="31" t="s">
        <v>708</v>
      </c>
    </row>
    <row r="73" spans="1:2">
      <c r="A73" s="31">
        <v>2015</v>
      </c>
      <c r="B73" s="31" t="s">
        <v>704</v>
      </c>
    </row>
    <row r="74" spans="1:2">
      <c r="A74" s="31">
        <v>2008</v>
      </c>
      <c r="B74" s="31" t="s">
        <v>707</v>
      </c>
    </row>
    <row r="75" spans="1:2">
      <c r="A75" s="31">
        <v>2010</v>
      </c>
      <c r="B75" s="31" t="s">
        <v>707</v>
      </c>
    </row>
    <row r="76" spans="1:2">
      <c r="A76" s="31">
        <v>2010</v>
      </c>
      <c r="B76" s="31" t="s">
        <v>707</v>
      </c>
    </row>
    <row r="77" spans="1:2">
      <c r="A77" s="31">
        <v>2016</v>
      </c>
      <c r="B77" s="31" t="s">
        <v>708</v>
      </c>
    </row>
    <row r="78" spans="1:2">
      <c r="A78" s="31">
        <v>2010</v>
      </c>
      <c r="B78" s="31" t="s">
        <v>707</v>
      </c>
    </row>
    <row r="79" spans="1:2">
      <c r="A79" s="31">
        <v>2018</v>
      </c>
      <c r="B79" s="31" t="s">
        <v>711</v>
      </c>
    </row>
    <row r="80" spans="1:2">
      <c r="A80" s="31">
        <v>2009</v>
      </c>
      <c r="B80" s="31" t="s">
        <v>704</v>
      </c>
    </row>
    <row r="81" spans="1:2">
      <c r="A81" s="31">
        <v>2008</v>
      </c>
      <c r="B81" s="31" t="s">
        <v>711</v>
      </c>
    </row>
    <row r="82" spans="1:2">
      <c r="A82" s="31">
        <v>2010</v>
      </c>
      <c r="B82" s="31" t="s">
        <v>711</v>
      </c>
    </row>
    <row r="83" spans="1:2">
      <c r="A83" s="31">
        <v>2008</v>
      </c>
      <c r="B83" s="31" t="s">
        <v>707</v>
      </c>
    </row>
    <row r="84" spans="1:2">
      <c r="A84" s="31">
        <v>2015</v>
      </c>
      <c r="B84" s="31" t="s">
        <v>708</v>
      </c>
    </row>
    <row r="85" spans="1:2">
      <c r="A85" s="31">
        <v>2017</v>
      </c>
      <c r="B85" s="31" t="s">
        <v>708</v>
      </c>
    </row>
    <row r="86" spans="1:2">
      <c r="A86" s="31">
        <v>2012</v>
      </c>
      <c r="B86" s="31" t="s">
        <v>704</v>
      </c>
    </row>
    <row r="87" spans="1:2">
      <c r="A87" s="31">
        <v>1995</v>
      </c>
      <c r="B87" s="31" t="s">
        <v>709</v>
      </c>
    </row>
    <row r="88" spans="1:2">
      <c r="A88" s="31">
        <v>2012</v>
      </c>
      <c r="B88" s="31" t="s">
        <v>707</v>
      </c>
    </row>
    <row r="89" spans="1:2">
      <c r="A89" s="31">
        <v>2004</v>
      </c>
      <c r="B89" s="31" t="s">
        <v>709</v>
      </c>
    </row>
    <row r="90" spans="1:2">
      <c r="A90" s="31">
        <v>2006</v>
      </c>
      <c r="B90" s="31" t="s">
        <v>709</v>
      </c>
    </row>
    <row r="91" spans="1:2">
      <c r="A91" s="31">
        <v>2011</v>
      </c>
      <c r="B91" s="31" t="s">
        <v>713</v>
      </c>
    </row>
    <row r="92" spans="1:2">
      <c r="A92" s="31">
        <v>2014</v>
      </c>
      <c r="B92" s="31" t="s">
        <v>711</v>
      </c>
    </row>
    <row r="93" spans="1:2">
      <c r="A93" s="31">
        <v>2018</v>
      </c>
      <c r="B93" s="31" t="s">
        <v>707</v>
      </c>
    </row>
    <row r="94" spans="1:2">
      <c r="A94" s="31">
        <v>2018</v>
      </c>
      <c r="B94" s="31" t="s">
        <v>707</v>
      </c>
    </row>
    <row r="95" spans="1:2">
      <c r="A95" s="31">
        <v>2016</v>
      </c>
      <c r="B95" s="31" t="s">
        <v>707</v>
      </c>
    </row>
    <row r="96" spans="1:2">
      <c r="A96" s="31">
        <v>2018</v>
      </c>
      <c r="B96" s="31" t="s">
        <v>709</v>
      </c>
    </row>
    <row r="97" spans="1:2">
      <c r="A97" s="31">
        <v>2010</v>
      </c>
      <c r="B97" s="31" t="s">
        <v>707</v>
      </c>
    </row>
    <row r="98" spans="1:2">
      <c r="A98" s="31">
        <v>2015</v>
      </c>
      <c r="B98" s="31" t="s">
        <v>707</v>
      </c>
    </row>
    <row r="99" spans="1:2">
      <c r="A99" s="31">
        <v>2018</v>
      </c>
      <c r="B99" s="31" t="s">
        <v>709</v>
      </c>
    </row>
    <row r="100" spans="1:2">
      <c r="A100" s="31">
        <v>2018</v>
      </c>
      <c r="B100" s="31" t="s">
        <v>707</v>
      </c>
    </row>
    <row r="101" spans="1:2">
      <c r="A101" s="31">
        <v>2005</v>
      </c>
      <c r="B101" s="31" t="s">
        <v>709</v>
      </c>
    </row>
    <row r="102" spans="1:2">
      <c r="A102" s="31">
        <v>1999</v>
      </c>
      <c r="B102" s="31" t="s">
        <v>708</v>
      </c>
    </row>
    <row r="103" spans="1:2">
      <c r="A103" s="31">
        <v>2014</v>
      </c>
      <c r="B103" s="31" t="s">
        <v>707</v>
      </c>
    </row>
    <row r="104" spans="1:2">
      <c r="A104" s="31">
        <v>2018</v>
      </c>
      <c r="B104" s="31" t="s">
        <v>709</v>
      </c>
    </row>
    <row r="105" spans="1:2">
      <c r="A105" s="31">
        <v>2003</v>
      </c>
      <c r="B105" s="31" t="s">
        <v>707</v>
      </c>
    </row>
    <row r="106" spans="1:2">
      <c r="A106" s="31">
        <v>2009</v>
      </c>
      <c r="B106" s="31" t="s">
        <v>709</v>
      </c>
    </row>
    <row r="107" spans="1:2">
      <c r="A107" s="31">
        <v>2011</v>
      </c>
      <c r="B107" s="31" t="s">
        <v>708</v>
      </c>
    </row>
    <row r="108" spans="1:2">
      <c r="A108" s="31">
        <v>2012</v>
      </c>
      <c r="B108" s="31" t="s">
        <v>707</v>
      </c>
    </row>
    <row r="109" spans="1:2">
      <c r="A109" s="31">
        <v>2010</v>
      </c>
      <c r="B109" s="31" t="s">
        <v>708</v>
      </c>
    </row>
    <row r="110" spans="1:2">
      <c r="A110" s="31">
        <v>2015</v>
      </c>
      <c r="B110" s="31" t="s">
        <v>707</v>
      </c>
    </row>
    <row r="111" spans="1:2">
      <c r="A111" s="31">
        <v>2008</v>
      </c>
      <c r="B111" s="31" t="s">
        <v>709</v>
      </c>
    </row>
    <row r="112" spans="1:2">
      <c r="A112" s="31">
        <v>2009</v>
      </c>
      <c r="B112" s="31" t="s">
        <v>707</v>
      </c>
    </row>
    <row r="113" spans="1:2">
      <c r="A113" s="31">
        <v>2008</v>
      </c>
      <c r="B113" s="31" t="s">
        <v>707</v>
      </c>
    </row>
    <row r="114" spans="1:2">
      <c r="A114" s="31">
        <v>2018</v>
      </c>
      <c r="B114" s="31" t="s">
        <v>704</v>
      </c>
    </row>
    <row r="115" spans="1:2">
      <c r="A115" s="31">
        <v>2015</v>
      </c>
      <c r="B115" s="31" t="s">
        <v>708</v>
      </c>
    </row>
    <row r="116" spans="1:2">
      <c r="A116" s="31">
        <v>2018</v>
      </c>
      <c r="B116" s="31" t="s">
        <v>707</v>
      </c>
    </row>
    <row r="117" spans="1:2">
      <c r="A117" s="31">
        <v>2006</v>
      </c>
      <c r="B117" s="31" t="s">
        <v>707</v>
      </c>
    </row>
    <row r="118" spans="1:2">
      <c r="A118" s="31">
        <v>2008</v>
      </c>
      <c r="B118" s="31" t="s">
        <v>704</v>
      </c>
    </row>
    <row r="119" spans="1:2">
      <c r="A119" s="31">
        <v>2008</v>
      </c>
      <c r="B119" s="31" t="s">
        <v>704</v>
      </c>
    </row>
    <row r="120" spans="1:2">
      <c r="A120" s="31">
        <v>2006</v>
      </c>
      <c r="B120" s="31" t="s">
        <v>704</v>
      </c>
    </row>
    <row r="121" spans="1:2">
      <c r="A121" s="31">
        <v>2012</v>
      </c>
      <c r="B121" s="31" t="s">
        <v>707</v>
      </c>
    </row>
    <row r="122" spans="1:2">
      <c r="A122" s="31">
        <v>2005</v>
      </c>
      <c r="B122" s="31" t="s">
        <v>704</v>
      </c>
    </row>
    <row r="123" spans="1:2">
      <c r="A123" s="31">
        <v>1995</v>
      </c>
      <c r="B123" s="31" t="s">
        <v>707</v>
      </c>
    </row>
    <row r="124" spans="1:2">
      <c r="A124" s="31">
        <v>2013</v>
      </c>
      <c r="B124" s="31" t="s">
        <v>707</v>
      </c>
    </row>
    <row r="125" spans="1:2">
      <c r="A125" s="31">
        <v>2014</v>
      </c>
      <c r="B125" s="31" t="s">
        <v>707</v>
      </c>
    </row>
    <row r="126" spans="1:2">
      <c r="A126" s="31">
        <v>2017</v>
      </c>
      <c r="B126" s="31" t="s">
        <v>708</v>
      </c>
    </row>
    <row r="127" spans="1:2">
      <c r="A127" s="31">
        <v>2014</v>
      </c>
      <c r="B127" s="31" t="s">
        <v>708</v>
      </c>
    </row>
    <row r="128" spans="1:2">
      <c r="A128" s="31">
        <v>2012</v>
      </c>
      <c r="B128" s="31" t="s">
        <v>707</v>
      </c>
    </row>
    <row r="129" spans="1:2">
      <c r="A129" s="31">
        <v>2008</v>
      </c>
      <c r="B129" s="31" t="s">
        <v>709</v>
      </c>
    </row>
    <row r="130" spans="1:2">
      <c r="A130" s="31">
        <v>2011</v>
      </c>
      <c r="B130" s="31" t="s">
        <v>711</v>
      </c>
    </row>
    <row r="131" spans="1:2">
      <c r="A131" s="31">
        <v>2011</v>
      </c>
      <c r="B131" s="31" t="s">
        <v>707</v>
      </c>
    </row>
    <row r="132" spans="1:2">
      <c r="A132" s="31">
        <v>2020</v>
      </c>
      <c r="B132" s="31" t="s">
        <v>707</v>
      </c>
    </row>
    <row r="133" spans="1:2">
      <c r="A133" s="31">
        <v>2020</v>
      </c>
      <c r="B133" s="31" t="s">
        <v>707</v>
      </c>
    </row>
    <row r="134" spans="1:2">
      <c r="A134" s="31">
        <v>2020</v>
      </c>
      <c r="B134" s="31" t="s">
        <v>707</v>
      </c>
    </row>
    <row r="135" spans="1:2">
      <c r="A135" s="31">
        <v>2020</v>
      </c>
      <c r="B135" s="31" t="s">
        <v>711</v>
      </c>
    </row>
    <row r="136" spans="1:2">
      <c r="A136" s="31">
        <v>2020</v>
      </c>
      <c r="B136" s="31" t="s">
        <v>707</v>
      </c>
    </row>
    <row r="137" spans="1:2">
      <c r="A137" s="31">
        <v>2020</v>
      </c>
      <c r="B137" s="31" t="s">
        <v>710</v>
      </c>
    </row>
    <row r="138" spans="1:2">
      <c r="A138" s="31">
        <v>2020</v>
      </c>
      <c r="B138" s="31" t="s">
        <v>710</v>
      </c>
    </row>
    <row r="139" spans="1:2">
      <c r="A139" s="31">
        <v>2020</v>
      </c>
      <c r="B139" s="31" t="s">
        <v>708</v>
      </c>
    </row>
    <row r="140" spans="1:2">
      <c r="A140" s="31">
        <v>2019</v>
      </c>
      <c r="B140" s="31" t="s">
        <v>708</v>
      </c>
    </row>
    <row r="141" spans="1:2">
      <c r="A141" s="31">
        <v>2020</v>
      </c>
      <c r="B141" s="31" t="s">
        <v>708</v>
      </c>
    </row>
    <row r="142" spans="1:2">
      <c r="A142" s="31">
        <v>2019</v>
      </c>
      <c r="B142" s="31" t="s">
        <v>708</v>
      </c>
    </row>
    <row r="143" spans="1:2">
      <c r="A143" s="31">
        <v>2019</v>
      </c>
      <c r="B143" s="31" t="s">
        <v>704</v>
      </c>
    </row>
    <row r="144" spans="1:2">
      <c r="A144" s="31">
        <v>2019</v>
      </c>
      <c r="B144" s="31" t="s">
        <v>707</v>
      </c>
    </row>
    <row r="145" spans="1:2">
      <c r="A145" s="31">
        <v>2019</v>
      </c>
      <c r="B145" s="31" t="s">
        <v>709</v>
      </c>
    </row>
    <row r="146" spans="1:2">
      <c r="A146" s="31">
        <v>2019</v>
      </c>
      <c r="B146" s="31" t="s">
        <v>707</v>
      </c>
    </row>
    <row r="147" spans="1:2">
      <c r="A147" s="31">
        <v>2019</v>
      </c>
      <c r="B147" s="31" t="s">
        <v>707</v>
      </c>
    </row>
    <row r="148" spans="1:2">
      <c r="A148" s="31">
        <v>2018</v>
      </c>
      <c r="B148" s="31" t="s">
        <v>704</v>
      </c>
    </row>
    <row r="149" spans="1:2">
      <c r="A149" s="31">
        <v>2019</v>
      </c>
      <c r="B149" s="31" t="s">
        <v>711</v>
      </c>
    </row>
    <row r="150" spans="1:2">
      <c r="A150" s="31">
        <v>2019</v>
      </c>
      <c r="B150" s="31" t="s">
        <v>709</v>
      </c>
    </row>
    <row r="151" spans="1:2">
      <c r="A151" s="31">
        <v>2019</v>
      </c>
      <c r="B151" s="31" t="s">
        <v>707</v>
      </c>
    </row>
    <row r="152" spans="1:2">
      <c r="A152" s="31">
        <v>2019</v>
      </c>
      <c r="B152" s="31" t="s">
        <v>708</v>
      </c>
    </row>
    <row r="153" spans="1:2">
      <c r="A153" s="31">
        <v>2018</v>
      </c>
      <c r="B153" s="31" t="s">
        <v>708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5539D-E003-441B-9A9C-576A7EA233F1}">
  <dimension ref="A1:P187"/>
  <sheetViews>
    <sheetView workbookViewId="0">
      <pane xSplit="1" ySplit="1" topLeftCell="F2" activePane="bottomRight" state="frozen"/>
      <selection pane="topRight" activeCell="C1" sqref="C1"/>
      <selection pane="bottomLeft" activeCell="A2" sqref="A2"/>
      <selection pane="bottomRight" activeCell="P1" sqref="P1"/>
    </sheetView>
  </sheetViews>
  <sheetFormatPr baseColWidth="10" defaultColWidth="11.5" defaultRowHeight="15" customHeight="1"/>
  <cols>
    <col min="1" max="1" width="58.5" style="3" customWidth="1"/>
    <col min="2" max="2" width="58.33203125" style="3" customWidth="1"/>
    <col min="3" max="14" width="14.5" style="3" customWidth="1"/>
    <col min="15" max="16384" width="11.5" style="3"/>
  </cols>
  <sheetData>
    <row r="1" spans="1:16" s="2" customFormat="1" ht="15" customHeight="1">
      <c r="A1" s="3" t="s">
        <v>2</v>
      </c>
      <c r="B1" s="3" t="s">
        <v>3</v>
      </c>
      <c r="C1" s="3" t="s">
        <v>389</v>
      </c>
      <c r="D1" s="3" t="s">
        <v>390</v>
      </c>
      <c r="E1" s="3" t="s">
        <v>397</v>
      </c>
      <c r="F1" s="3" t="s">
        <v>391</v>
      </c>
      <c r="G1" s="3" t="s">
        <v>392</v>
      </c>
      <c r="H1" s="3" t="s">
        <v>396</v>
      </c>
      <c r="I1" s="3" t="s">
        <v>395</v>
      </c>
      <c r="J1" s="3" t="s">
        <v>398</v>
      </c>
      <c r="K1" s="3" t="s">
        <v>399</v>
      </c>
      <c r="L1" s="3" t="s">
        <v>380</v>
      </c>
      <c r="M1" s="3" t="s">
        <v>393</v>
      </c>
      <c r="N1" s="3" t="s">
        <v>394</v>
      </c>
      <c r="O1" s="2" t="s">
        <v>688</v>
      </c>
      <c r="P1" s="2" t="s">
        <v>687</v>
      </c>
    </row>
    <row r="2" spans="1:16" s="2" customFormat="1" ht="15" customHeight="1">
      <c r="A2" t="s">
        <v>4</v>
      </c>
      <c r="B2" t="s">
        <v>110</v>
      </c>
      <c r="C2" s="3"/>
      <c r="D2" s="3" t="s">
        <v>328</v>
      </c>
      <c r="E2" s="3"/>
      <c r="F2" s="3"/>
      <c r="G2" s="3"/>
      <c r="H2" s="3"/>
      <c r="I2" s="3"/>
      <c r="J2" s="3" t="s">
        <v>400</v>
      </c>
      <c r="K2" s="3"/>
      <c r="L2" s="3"/>
      <c r="M2" s="3"/>
      <c r="N2" s="3"/>
    </row>
    <row r="3" spans="1:16" ht="15" customHeight="1">
      <c r="A3" s="3" t="s">
        <v>6</v>
      </c>
      <c r="B3" s="3" t="s">
        <v>41</v>
      </c>
      <c r="F3" s="3" t="s">
        <v>328</v>
      </c>
      <c r="I3" s="3" t="s">
        <v>328</v>
      </c>
      <c r="K3" s="3" t="s">
        <v>401</v>
      </c>
    </row>
    <row r="4" spans="1:16" ht="15" customHeight="1">
      <c r="A4" s="3" t="s">
        <v>179</v>
      </c>
      <c r="B4" s="3" t="s">
        <v>53</v>
      </c>
      <c r="F4" s="3" t="s">
        <v>328</v>
      </c>
      <c r="I4" s="3" t="s">
        <v>328</v>
      </c>
      <c r="J4" s="3" t="s">
        <v>400</v>
      </c>
      <c r="K4" s="3" t="s">
        <v>401</v>
      </c>
      <c r="N4" s="3" t="s">
        <v>328</v>
      </c>
    </row>
    <row r="5" spans="1:16" ht="15" customHeight="1">
      <c r="A5" s="3" t="s">
        <v>150</v>
      </c>
      <c r="B5" s="3" t="s">
        <v>35</v>
      </c>
      <c r="E5" s="3" t="s">
        <v>328</v>
      </c>
      <c r="J5" s="3" t="s">
        <v>400</v>
      </c>
      <c r="K5" s="3" t="s">
        <v>401</v>
      </c>
    </row>
    <row r="6" spans="1:16" ht="15" customHeight="1">
      <c r="A6" s="3" t="s">
        <v>148</v>
      </c>
      <c r="B6" s="3" t="s">
        <v>32</v>
      </c>
      <c r="I6" s="3" t="s">
        <v>328</v>
      </c>
      <c r="J6" s="3" t="s">
        <v>403</v>
      </c>
      <c r="K6" s="3" t="s">
        <v>401</v>
      </c>
      <c r="N6" s="3" t="s">
        <v>328</v>
      </c>
    </row>
    <row r="7" spans="1:16" ht="15" customHeight="1">
      <c r="A7" s="3" t="s">
        <v>232</v>
      </c>
      <c r="B7" s="3" t="s">
        <v>103</v>
      </c>
      <c r="G7" s="3" t="s">
        <v>328</v>
      </c>
    </row>
    <row r="8" spans="1:16" ht="15" customHeight="1">
      <c r="A8" s="3" t="s">
        <v>171</v>
      </c>
      <c r="B8" s="3" t="s">
        <v>25</v>
      </c>
      <c r="I8" s="3" t="s">
        <v>328</v>
      </c>
      <c r="J8" s="3" t="s">
        <v>400</v>
      </c>
      <c r="K8" s="3" t="s">
        <v>401</v>
      </c>
      <c r="N8" s="3" t="s">
        <v>328</v>
      </c>
    </row>
    <row r="9" spans="1:16" ht="15" customHeight="1">
      <c r="A9" s="3" t="s">
        <v>160</v>
      </c>
      <c r="B9" s="3" t="s">
        <v>43</v>
      </c>
      <c r="G9" s="3" t="s">
        <v>328</v>
      </c>
    </row>
    <row r="10" spans="1:16" ht="15" customHeight="1">
      <c r="A10" s="3" t="s">
        <v>126</v>
      </c>
      <c r="B10" s="3" t="s">
        <v>10</v>
      </c>
      <c r="H10" s="3">
        <v>2009</v>
      </c>
      <c r="I10" s="3" t="s">
        <v>328</v>
      </c>
      <c r="K10" s="3" t="s">
        <v>402</v>
      </c>
    </row>
    <row r="11" spans="1:16" ht="15" customHeight="1">
      <c r="A11" s="3" t="s">
        <v>224</v>
      </c>
      <c r="B11" s="3" t="s">
        <v>89</v>
      </c>
      <c r="G11" s="3" t="s">
        <v>328</v>
      </c>
      <c r="J11" s="3" t="s">
        <v>400</v>
      </c>
      <c r="K11" s="3" t="s">
        <v>402</v>
      </c>
    </row>
    <row r="12" spans="1:16" ht="15" customHeight="1">
      <c r="A12" s="3" t="s">
        <v>173</v>
      </c>
      <c r="B12" s="3" t="s">
        <v>55</v>
      </c>
      <c r="I12" s="3" t="s">
        <v>328</v>
      </c>
      <c r="N12" s="3" t="s">
        <v>328</v>
      </c>
    </row>
    <row r="13" spans="1:16" ht="15" customHeight="1">
      <c r="A13" s="3" t="s">
        <v>185</v>
      </c>
      <c r="B13" s="3" t="s">
        <v>65</v>
      </c>
      <c r="M13" s="3" t="s">
        <v>328</v>
      </c>
    </row>
    <row r="14" spans="1:16" ht="15" customHeight="1">
      <c r="A14" s="3" t="s">
        <v>242</v>
      </c>
      <c r="B14" s="3" t="s">
        <v>114</v>
      </c>
      <c r="E14" s="3" t="s">
        <v>328</v>
      </c>
      <c r="K14" s="3" t="s">
        <v>402</v>
      </c>
    </row>
    <row r="15" spans="1:16" ht="15" customHeight="1">
      <c r="A15" s="3" t="s">
        <v>158</v>
      </c>
      <c r="B15" s="3" t="s">
        <v>40</v>
      </c>
      <c r="I15" s="3" t="s">
        <v>328</v>
      </c>
    </row>
    <row r="16" spans="1:16" ht="15" customHeight="1">
      <c r="A16" s="3" t="s">
        <v>180</v>
      </c>
      <c r="B16" s="3" t="s">
        <v>60</v>
      </c>
      <c r="G16" s="3" t="s">
        <v>328</v>
      </c>
      <c r="K16" s="3" t="s">
        <v>402</v>
      </c>
    </row>
    <row r="17" spans="1:16" ht="15" customHeight="1">
      <c r="A17" s="3" t="s">
        <v>136</v>
      </c>
      <c r="B17" s="3" t="s">
        <v>20</v>
      </c>
      <c r="F17" s="3" t="s">
        <v>328</v>
      </c>
      <c r="I17" s="3" t="s">
        <v>328</v>
      </c>
      <c r="J17" s="3" t="s">
        <v>403</v>
      </c>
      <c r="K17" s="3" t="s">
        <v>401</v>
      </c>
    </row>
    <row r="18" spans="1:16" ht="15" customHeight="1">
      <c r="A18" s="3" t="s">
        <v>187</v>
      </c>
      <c r="B18" s="3" t="s">
        <v>64</v>
      </c>
    </row>
    <row r="19" spans="1:16" ht="15" customHeight="1">
      <c r="A19" s="3" t="s">
        <v>135</v>
      </c>
      <c r="B19" s="3" t="s">
        <v>19</v>
      </c>
      <c r="H19" s="3">
        <v>2018</v>
      </c>
      <c r="L19" s="3" t="s">
        <v>715</v>
      </c>
    </row>
    <row r="20" spans="1:16" ht="15" customHeight="1">
      <c r="A20" s="3" t="s">
        <v>149</v>
      </c>
      <c r="B20" s="3" t="s">
        <v>33</v>
      </c>
      <c r="I20" s="3" t="s">
        <v>328</v>
      </c>
      <c r="J20" s="3" t="s">
        <v>400</v>
      </c>
    </row>
    <row r="21" spans="1:16" ht="15" customHeight="1">
      <c r="A21" s="3" t="s">
        <v>217</v>
      </c>
      <c r="B21" s="3" t="s">
        <v>91</v>
      </c>
      <c r="H21" s="3">
        <v>2008</v>
      </c>
    </row>
    <row r="22" spans="1:16" ht="15" customHeight="1">
      <c r="A22" s="3" t="s">
        <v>209</v>
      </c>
      <c r="B22" s="3" t="s">
        <v>84</v>
      </c>
      <c r="H22" s="3">
        <v>2009</v>
      </c>
      <c r="K22" s="3" t="s">
        <v>401</v>
      </c>
    </row>
    <row r="23" spans="1:16" ht="15" customHeight="1">
      <c r="A23" s="3" t="s">
        <v>205</v>
      </c>
      <c r="B23" s="3" t="s">
        <v>80</v>
      </c>
      <c r="E23" s="3" t="s">
        <v>328</v>
      </c>
      <c r="H23" s="3">
        <v>2009</v>
      </c>
      <c r="J23" s="3" t="s">
        <v>400</v>
      </c>
      <c r="K23" s="3" t="s">
        <v>402</v>
      </c>
      <c r="P23" s="3" t="s">
        <v>328</v>
      </c>
    </row>
    <row r="24" spans="1:16" ht="15" customHeight="1">
      <c r="A24" s="3" t="s">
        <v>170</v>
      </c>
      <c r="B24" s="3" t="s">
        <v>52</v>
      </c>
      <c r="D24" s="3" t="s">
        <v>328</v>
      </c>
      <c r="O24" s="3" t="s">
        <v>328</v>
      </c>
    </row>
    <row r="25" spans="1:16" ht="15" customHeight="1">
      <c r="A25" s="3" t="s">
        <v>181</v>
      </c>
      <c r="B25" s="3" t="s">
        <v>61</v>
      </c>
      <c r="D25" s="3" t="s">
        <v>328</v>
      </c>
    </row>
    <row r="26" spans="1:16" ht="15" customHeight="1">
      <c r="A26" s="3" t="s">
        <v>244</v>
      </c>
      <c r="B26" s="3" t="s">
        <v>116</v>
      </c>
      <c r="M26" s="3" t="s">
        <v>328</v>
      </c>
    </row>
    <row r="27" spans="1:16" ht="15" customHeight="1">
      <c r="A27" s="3" t="s">
        <v>192</v>
      </c>
      <c r="B27" s="3" t="s">
        <v>71</v>
      </c>
      <c r="C27" s="3" t="s">
        <v>328</v>
      </c>
      <c r="K27" s="3" t="s">
        <v>402</v>
      </c>
    </row>
    <row r="28" spans="1:16" ht="15" customHeight="1">
      <c r="A28" s="3" t="s">
        <v>156</v>
      </c>
      <c r="B28" s="3" t="s">
        <v>39</v>
      </c>
      <c r="I28" s="3" t="s">
        <v>328</v>
      </c>
      <c r="J28" s="3" t="s">
        <v>403</v>
      </c>
      <c r="K28" s="3" t="s">
        <v>401</v>
      </c>
    </row>
    <row r="29" spans="1:16" ht="15" customHeight="1">
      <c r="A29" s="3" t="s">
        <v>207</v>
      </c>
      <c r="B29" s="3" t="s">
        <v>82</v>
      </c>
      <c r="E29" s="3" t="s">
        <v>328</v>
      </c>
      <c r="H29" s="3">
        <v>2009</v>
      </c>
      <c r="N29" s="3" t="s">
        <v>328</v>
      </c>
      <c r="O29" s="3" t="s">
        <v>328</v>
      </c>
    </row>
    <row r="30" spans="1:16" ht="15" customHeight="1">
      <c r="A30" s="3" t="s">
        <v>129</v>
      </c>
      <c r="B30" s="3" t="s">
        <v>13</v>
      </c>
      <c r="H30" s="3">
        <v>2013</v>
      </c>
      <c r="O30" s="3" t="s">
        <v>328</v>
      </c>
    </row>
    <row r="31" spans="1:16" ht="15" customHeight="1">
      <c r="A31" s="3" t="s">
        <v>142</v>
      </c>
      <c r="B31" s="3" t="s">
        <v>26</v>
      </c>
      <c r="G31" s="3" t="s">
        <v>328</v>
      </c>
      <c r="J31" s="3" t="s">
        <v>400</v>
      </c>
    </row>
    <row r="32" spans="1:16" ht="15" customHeight="1">
      <c r="A32" s="3" t="s">
        <v>240</v>
      </c>
      <c r="B32" s="3" t="s">
        <v>112</v>
      </c>
      <c r="E32" s="3" t="s">
        <v>328</v>
      </c>
      <c r="J32" s="3" t="s">
        <v>400</v>
      </c>
      <c r="K32" s="3" t="s">
        <v>402</v>
      </c>
    </row>
    <row r="33" spans="1:16" ht="15" customHeight="1">
      <c r="A33" s="3" t="s">
        <v>222</v>
      </c>
      <c r="B33" s="3" t="s">
        <v>89</v>
      </c>
      <c r="I33" s="3" t="s">
        <v>328</v>
      </c>
      <c r="K33" s="3" t="s">
        <v>402</v>
      </c>
    </row>
    <row r="34" spans="1:16" ht="15" customHeight="1">
      <c r="A34" s="3" t="s">
        <v>208</v>
      </c>
      <c r="B34" s="3" t="s">
        <v>83</v>
      </c>
      <c r="E34" s="3" t="s">
        <v>328</v>
      </c>
      <c r="L34" s="3" t="s">
        <v>404</v>
      </c>
    </row>
    <row r="35" spans="1:16" ht="15" customHeight="1">
      <c r="A35" s="3" t="s">
        <v>172</v>
      </c>
      <c r="B35" s="3" t="s">
        <v>54</v>
      </c>
      <c r="F35" s="3" t="s">
        <v>328</v>
      </c>
      <c r="I35" s="3" t="s">
        <v>328</v>
      </c>
    </row>
    <row r="36" spans="1:16" ht="15" customHeight="1">
      <c r="A36" s="3" t="s">
        <v>153</v>
      </c>
      <c r="B36" s="3" t="s">
        <v>36</v>
      </c>
      <c r="E36" s="3" t="s">
        <v>328</v>
      </c>
      <c r="H36" s="3">
        <v>2017</v>
      </c>
      <c r="J36" s="3" t="s">
        <v>400</v>
      </c>
      <c r="K36" s="3" t="s">
        <v>402</v>
      </c>
    </row>
    <row r="37" spans="1:16" ht="15" customHeight="1">
      <c r="A37" s="3" t="s">
        <v>218</v>
      </c>
      <c r="B37" s="3" t="s">
        <v>92</v>
      </c>
      <c r="G37" s="3" t="s">
        <v>328</v>
      </c>
      <c r="J37" s="3" t="s">
        <v>400</v>
      </c>
    </row>
    <row r="38" spans="1:16" ht="15" customHeight="1">
      <c r="A38" s="3" t="s">
        <v>246</v>
      </c>
      <c r="B38" s="3" t="s">
        <v>118</v>
      </c>
      <c r="H38" s="3">
        <v>1988</v>
      </c>
      <c r="J38" s="3" t="s">
        <v>403</v>
      </c>
      <c r="P38" s="3" t="s">
        <v>328</v>
      </c>
    </row>
    <row r="39" spans="1:16" ht="15" customHeight="1">
      <c r="A39" s="3" t="s">
        <v>151</v>
      </c>
      <c r="B39" s="3" t="s">
        <v>25</v>
      </c>
      <c r="E39" s="3" t="s">
        <v>328</v>
      </c>
      <c r="F39" s="3" t="s">
        <v>328</v>
      </c>
      <c r="K39" s="3" t="s">
        <v>401</v>
      </c>
      <c r="N39" s="3" t="s">
        <v>328</v>
      </c>
      <c r="O39" s="3" t="s">
        <v>328</v>
      </c>
    </row>
    <row r="40" spans="1:16" ht="15" customHeight="1">
      <c r="A40" s="3" t="s">
        <v>132</v>
      </c>
      <c r="B40" s="3" t="s">
        <v>16</v>
      </c>
      <c r="E40" s="3" t="s">
        <v>328</v>
      </c>
      <c r="G40" s="3" t="s">
        <v>328</v>
      </c>
      <c r="K40" s="3" t="s">
        <v>401</v>
      </c>
    </row>
    <row r="41" spans="1:16" ht="15" customHeight="1">
      <c r="A41" s="3" t="s">
        <v>196</v>
      </c>
      <c r="B41" s="3" t="s">
        <v>75</v>
      </c>
      <c r="G41" s="3" t="s">
        <v>328</v>
      </c>
      <c r="J41" s="3" t="s">
        <v>400</v>
      </c>
      <c r="K41" s="3" t="s">
        <v>402</v>
      </c>
      <c r="P41" s="3" t="s">
        <v>328</v>
      </c>
    </row>
    <row r="42" spans="1:16" ht="15" customHeight="1">
      <c r="A42" s="3" t="s">
        <v>212</v>
      </c>
      <c r="B42" s="3" t="s">
        <v>87</v>
      </c>
      <c r="E42" s="3" t="s">
        <v>328</v>
      </c>
      <c r="N42" s="3" t="s">
        <v>328</v>
      </c>
      <c r="O42" s="3" t="s">
        <v>328</v>
      </c>
    </row>
    <row r="43" spans="1:16" ht="15" customHeight="1">
      <c r="A43" s="3" t="s">
        <v>159</v>
      </c>
      <c r="B43" s="3" t="s">
        <v>42</v>
      </c>
      <c r="F43" s="3" t="s">
        <v>328</v>
      </c>
      <c r="J43" s="3" t="s">
        <v>400</v>
      </c>
      <c r="L43" s="3" t="s">
        <v>328</v>
      </c>
      <c r="N43" s="3" t="s">
        <v>328</v>
      </c>
    </row>
    <row r="44" spans="1:16" ht="15" customHeight="1">
      <c r="A44" s="3" t="s">
        <v>189</v>
      </c>
      <c r="B44" s="3" t="s">
        <v>68</v>
      </c>
      <c r="C44" s="3" t="s">
        <v>328</v>
      </c>
      <c r="J44" s="3" t="s">
        <v>403</v>
      </c>
      <c r="K44" s="3" t="s">
        <v>402</v>
      </c>
    </row>
    <row r="45" spans="1:16" ht="15" customHeight="1">
      <c r="A45" s="3" t="s">
        <v>234</v>
      </c>
      <c r="B45" s="3" t="s">
        <v>105</v>
      </c>
      <c r="M45" s="3" t="s">
        <v>328</v>
      </c>
    </row>
    <row r="46" spans="1:16" ht="15" customHeight="1">
      <c r="A46" s="3" t="s">
        <v>176</v>
      </c>
      <c r="B46" s="3" t="s">
        <v>57</v>
      </c>
      <c r="H46" s="3">
        <v>2014</v>
      </c>
      <c r="M46" s="3" t="s">
        <v>328</v>
      </c>
    </row>
    <row r="47" spans="1:16" ht="15" customHeight="1">
      <c r="A47" s="3" t="s">
        <v>131</v>
      </c>
      <c r="B47" s="3" t="s">
        <v>15</v>
      </c>
      <c r="I47" s="3" t="s">
        <v>328</v>
      </c>
    </row>
    <row r="48" spans="1:16" ht="15" customHeight="1">
      <c r="A48" s="3" t="s">
        <v>236</v>
      </c>
      <c r="B48" s="3" t="s">
        <v>107</v>
      </c>
      <c r="C48" s="3" t="s">
        <v>328</v>
      </c>
      <c r="K48" s="3" t="s">
        <v>402</v>
      </c>
      <c r="O48" s="3" t="s">
        <v>328</v>
      </c>
    </row>
    <row r="49" spans="1:16" ht="15" customHeight="1">
      <c r="A49" s="3" t="s">
        <v>190</v>
      </c>
      <c r="B49" s="3" t="s">
        <v>69</v>
      </c>
      <c r="D49" s="3" t="s">
        <v>328</v>
      </c>
      <c r="F49" s="3" t="s">
        <v>328</v>
      </c>
      <c r="H49" s="3">
        <v>2011</v>
      </c>
      <c r="K49" s="3" t="s">
        <v>402</v>
      </c>
      <c r="L49" s="3" t="s">
        <v>714</v>
      </c>
      <c r="O49" s="3" t="s">
        <v>328</v>
      </c>
    </row>
    <row r="50" spans="1:16" ht="15" customHeight="1">
      <c r="A50" s="3" t="s">
        <v>166</v>
      </c>
      <c r="B50" s="3" t="s">
        <v>49</v>
      </c>
      <c r="I50" s="3" t="s">
        <v>328</v>
      </c>
    </row>
    <row r="51" spans="1:16" ht="15" customHeight="1">
      <c r="A51" s="3" t="s">
        <v>213</v>
      </c>
      <c r="B51" s="3" t="s">
        <v>88</v>
      </c>
      <c r="I51" s="3" t="s">
        <v>328</v>
      </c>
    </row>
    <row r="52" spans="1:16" ht="15" customHeight="1">
      <c r="A52" s="3" t="s">
        <v>152</v>
      </c>
      <c r="B52" s="3" t="s">
        <v>25</v>
      </c>
      <c r="K52" s="3" t="s">
        <v>401</v>
      </c>
      <c r="M52" s="3" t="s">
        <v>328</v>
      </c>
    </row>
    <row r="53" spans="1:16" ht="15" customHeight="1">
      <c r="A53" s="3" t="s">
        <v>248</v>
      </c>
      <c r="B53" s="3" t="s">
        <v>120</v>
      </c>
      <c r="M53" s="3" t="s">
        <v>328</v>
      </c>
    </row>
    <row r="54" spans="1:16" ht="15" customHeight="1">
      <c r="A54" s="3" t="s">
        <v>230</v>
      </c>
      <c r="B54" s="3" t="s">
        <v>101</v>
      </c>
      <c r="J54" s="3" t="s">
        <v>403</v>
      </c>
      <c r="K54" s="3" t="s">
        <v>401</v>
      </c>
      <c r="M54" s="3" t="s">
        <v>328</v>
      </c>
    </row>
    <row r="55" spans="1:16" ht="15" customHeight="1">
      <c r="A55" s="3" t="s">
        <v>154</v>
      </c>
      <c r="B55" s="3" t="s">
        <v>37</v>
      </c>
      <c r="G55" s="3" t="s">
        <v>328</v>
      </c>
    </row>
    <row r="56" spans="1:16" ht="15" customHeight="1">
      <c r="A56" s="3" t="s">
        <v>184</v>
      </c>
      <c r="B56" s="3" t="s">
        <v>64</v>
      </c>
      <c r="M56" s="3" t="s">
        <v>328</v>
      </c>
    </row>
    <row r="57" spans="1:16" ht="15" customHeight="1">
      <c r="A57" s="3" t="s">
        <v>239</v>
      </c>
      <c r="B57" s="3" t="s">
        <v>111</v>
      </c>
      <c r="I57" s="3" t="s">
        <v>328</v>
      </c>
    </row>
    <row r="58" spans="1:16" ht="15" customHeight="1">
      <c r="A58" s="3" t="s">
        <v>250</v>
      </c>
      <c r="B58" s="3" t="s">
        <v>122</v>
      </c>
      <c r="C58" s="3" t="s">
        <v>328</v>
      </c>
      <c r="J58" s="3" t="s">
        <v>400</v>
      </c>
      <c r="K58" s="3" t="s">
        <v>402</v>
      </c>
      <c r="O58" s="3" t="s">
        <v>328</v>
      </c>
      <c r="P58" s="3" t="s">
        <v>328</v>
      </c>
    </row>
    <row r="59" spans="1:16" ht="15" customHeight="1">
      <c r="A59" s="3" t="s">
        <v>201</v>
      </c>
      <c r="B59" s="3" t="s">
        <v>73</v>
      </c>
      <c r="H59" s="3">
        <v>2010</v>
      </c>
      <c r="N59" s="3" t="s">
        <v>328</v>
      </c>
      <c r="O59" s="3" t="s">
        <v>328</v>
      </c>
    </row>
    <row r="60" spans="1:16" ht="15" customHeight="1">
      <c r="A60" s="3" t="s">
        <v>238</v>
      </c>
      <c r="B60" s="3" t="s">
        <v>109</v>
      </c>
      <c r="I60" s="3" t="s">
        <v>328</v>
      </c>
      <c r="P60" s="3" t="s">
        <v>328</v>
      </c>
    </row>
    <row r="61" spans="1:16" ht="15" customHeight="1">
      <c r="A61" s="3" t="s">
        <v>228</v>
      </c>
      <c r="B61" s="3" t="s">
        <v>99</v>
      </c>
      <c r="C61" s="3" t="s">
        <v>328</v>
      </c>
      <c r="G61" s="3" t="s">
        <v>328</v>
      </c>
      <c r="P61" s="3" t="s">
        <v>328</v>
      </c>
    </row>
    <row r="62" spans="1:16" ht="15" customHeight="1">
      <c r="A62" s="3" t="s">
        <v>241</v>
      </c>
      <c r="B62" s="3" t="s">
        <v>113</v>
      </c>
      <c r="D62" s="3" t="s">
        <v>328</v>
      </c>
      <c r="M62" s="3" t="s">
        <v>326</v>
      </c>
    </row>
    <row r="63" spans="1:16" ht="15" customHeight="1">
      <c r="A63" s="3" t="s">
        <v>139</v>
      </c>
      <c r="B63" s="3" t="s">
        <v>23</v>
      </c>
      <c r="H63" s="3">
        <v>2018</v>
      </c>
      <c r="I63" s="3" t="s">
        <v>328</v>
      </c>
    </row>
    <row r="64" spans="1:16" ht="15" customHeight="1">
      <c r="A64" s="3" t="s">
        <v>147</v>
      </c>
      <c r="B64" s="3" t="s">
        <v>31</v>
      </c>
      <c r="H64" s="3">
        <v>2018</v>
      </c>
      <c r="J64" s="3" t="s">
        <v>400</v>
      </c>
      <c r="N64" s="3" t="s">
        <v>328</v>
      </c>
      <c r="O64" s="3" t="s">
        <v>328</v>
      </c>
    </row>
    <row r="65" spans="1:16" ht="15" customHeight="1">
      <c r="A65" s="3" t="s">
        <v>138</v>
      </c>
      <c r="B65" s="3" t="s">
        <v>22</v>
      </c>
      <c r="I65" s="3" t="s">
        <v>328</v>
      </c>
      <c r="J65" s="3" t="s">
        <v>400</v>
      </c>
    </row>
    <row r="66" spans="1:16" ht="15" customHeight="1">
      <c r="A66" s="3" t="s">
        <v>220</v>
      </c>
      <c r="B66" s="3" t="s">
        <v>94</v>
      </c>
      <c r="I66" s="3" t="s">
        <v>328</v>
      </c>
      <c r="L66" s="3" t="s">
        <v>328</v>
      </c>
      <c r="O66" s="3" t="s">
        <v>328</v>
      </c>
    </row>
    <row r="67" spans="1:16" ht="15" customHeight="1">
      <c r="A67" s="3" t="s">
        <v>206</v>
      </c>
      <c r="B67" s="3" t="s">
        <v>81</v>
      </c>
      <c r="H67" s="3">
        <v>2009</v>
      </c>
      <c r="I67" s="3" t="s">
        <v>328</v>
      </c>
    </row>
    <row r="68" spans="1:16" ht="15" customHeight="1">
      <c r="A68" s="3" t="s">
        <v>168</v>
      </c>
      <c r="B68" s="3" t="s">
        <v>51</v>
      </c>
      <c r="F68" s="3" t="s">
        <v>328</v>
      </c>
      <c r="N68" s="3" t="s">
        <v>328</v>
      </c>
    </row>
    <row r="69" spans="1:16" ht="15" customHeight="1">
      <c r="A69" s="3" t="s">
        <v>211</v>
      </c>
      <c r="B69" s="3" t="s">
        <v>86</v>
      </c>
      <c r="H69" s="3">
        <v>2009</v>
      </c>
      <c r="I69" s="3" t="s">
        <v>328</v>
      </c>
    </row>
    <row r="70" spans="1:16" ht="15" customHeight="1">
      <c r="A70" s="3" t="s">
        <v>169</v>
      </c>
      <c r="B70" s="3" t="s">
        <v>18</v>
      </c>
      <c r="M70" s="3" t="s">
        <v>328</v>
      </c>
    </row>
    <row r="71" spans="1:16" ht="15" customHeight="1">
      <c r="A71" s="3" t="s">
        <v>227</v>
      </c>
      <c r="B71" s="3" t="s">
        <v>98</v>
      </c>
      <c r="C71" s="3" t="s">
        <v>328</v>
      </c>
      <c r="H71" s="3">
        <v>2007</v>
      </c>
      <c r="O71" s="3" t="s">
        <v>328</v>
      </c>
      <c r="P71" s="3" t="s">
        <v>328</v>
      </c>
    </row>
    <row r="72" spans="1:16" ht="15" customHeight="1">
      <c r="A72" s="3" t="s">
        <v>146</v>
      </c>
      <c r="B72" s="3" t="s">
        <v>30</v>
      </c>
      <c r="I72" s="3" t="s">
        <v>328</v>
      </c>
      <c r="N72" s="3" t="s">
        <v>326</v>
      </c>
    </row>
    <row r="73" spans="1:16" ht="15" customHeight="1">
      <c r="A73" s="3" t="s">
        <v>167</v>
      </c>
      <c r="B73" s="3" t="s">
        <v>50</v>
      </c>
      <c r="M73" s="3" t="s">
        <v>328</v>
      </c>
    </row>
    <row r="74" spans="1:16" ht="15" customHeight="1">
      <c r="A74" s="3" t="s">
        <v>221</v>
      </c>
      <c r="B74" s="3" t="s">
        <v>95</v>
      </c>
      <c r="M74" s="3" t="s">
        <v>328</v>
      </c>
    </row>
    <row r="75" spans="1:16" ht="15" customHeight="1">
      <c r="A75" s="3" t="s">
        <v>197</v>
      </c>
      <c r="B75" s="3" t="s">
        <v>76</v>
      </c>
      <c r="I75" s="3" t="s">
        <v>328</v>
      </c>
      <c r="J75" s="3" t="s">
        <v>400</v>
      </c>
    </row>
    <row r="76" spans="1:16" ht="15" customHeight="1">
      <c r="A76" s="3" t="s">
        <v>200</v>
      </c>
      <c r="B76" s="3" t="s">
        <v>53</v>
      </c>
      <c r="L76" s="3" t="s">
        <v>328</v>
      </c>
      <c r="N76" s="3" t="s">
        <v>326</v>
      </c>
    </row>
    <row r="77" spans="1:16" ht="15" customHeight="1">
      <c r="A77" s="3" t="s">
        <v>249</v>
      </c>
      <c r="B77" s="3" t="s">
        <v>121</v>
      </c>
      <c r="C77" s="3" t="s">
        <v>328</v>
      </c>
      <c r="H77" s="3">
        <v>2016</v>
      </c>
      <c r="J77" s="3" t="s">
        <v>400</v>
      </c>
      <c r="K77" s="3" t="s">
        <v>402</v>
      </c>
    </row>
    <row r="78" spans="1:16" ht="15" customHeight="1">
      <c r="A78" s="3" t="s">
        <v>198</v>
      </c>
      <c r="B78" s="3" t="s">
        <v>77</v>
      </c>
      <c r="J78" s="3" t="s">
        <v>400</v>
      </c>
      <c r="L78" s="3" t="s">
        <v>328</v>
      </c>
    </row>
    <row r="79" spans="1:16" ht="15" customHeight="1">
      <c r="A79" s="3" t="s">
        <v>137</v>
      </c>
      <c r="B79" s="3" t="s">
        <v>21</v>
      </c>
      <c r="H79" s="3">
        <v>2018</v>
      </c>
    </row>
    <row r="80" spans="1:16" ht="15" customHeight="1">
      <c r="A80" s="3" t="s">
        <v>202</v>
      </c>
      <c r="B80" s="3" t="s">
        <v>78</v>
      </c>
      <c r="M80" s="3" t="s">
        <v>328</v>
      </c>
    </row>
    <row r="81" spans="1:15" ht="15" customHeight="1">
      <c r="A81" s="3" t="s">
        <v>226</v>
      </c>
      <c r="B81" s="3" t="s">
        <v>97</v>
      </c>
      <c r="H81" s="3">
        <v>2008</v>
      </c>
    </row>
    <row r="82" spans="1:15" ht="15" customHeight="1">
      <c r="A82" s="3" t="s">
        <v>194</v>
      </c>
      <c r="B82" s="3" t="s">
        <v>73</v>
      </c>
      <c r="H82" s="3">
        <v>2010</v>
      </c>
    </row>
    <row r="83" spans="1:15" ht="15" customHeight="1">
      <c r="A83" s="3" t="s">
        <v>216</v>
      </c>
      <c r="B83" s="3" t="s">
        <v>87</v>
      </c>
      <c r="E83" s="3" t="s">
        <v>328</v>
      </c>
    </row>
    <row r="84" spans="1:15" ht="15" customHeight="1">
      <c r="A84" s="3" t="s">
        <v>163</v>
      </c>
      <c r="B84" s="3" t="s">
        <v>46</v>
      </c>
      <c r="G84" s="3" t="s">
        <v>328</v>
      </c>
      <c r="H84" s="3">
        <v>2015</v>
      </c>
      <c r="J84" s="3" t="s">
        <v>400</v>
      </c>
      <c r="K84" s="3" t="s">
        <v>402</v>
      </c>
      <c r="O84" s="3" t="s">
        <v>328</v>
      </c>
    </row>
    <row r="85" spans="1:15" ht="15" customHeight="1">
      <c r="A85" s="3" t="s">
        <v>155</v>
      </c>
      <c r="B85" s="3" t="s">
        <v>38</v>
      </c>
      <c r="H85" s="3">
        <v>2017</v>
      </c>
      <c r="J85" s="3" t="s">
        <v>400</v>
      </c>
      <c r="O85" s="3" t="s">
        <v>328</v>
      </c>
    </row>
    <row r="86" spans="1:15" ht="15" customHeight="1">
      <c r="A86" s="3" t="s">
        <v>127</v>
      </c>
      <c r="B86" s="3" t="s">
        <v>11</v>
      </c>
      <c r="M86" s="3" t="s">
        <v>328</v>
      </c>
    </row>
    <row r="87" spans="1:15" ht="15" customHeight="1">
      <c r="A87" s="3" t="s">
        <v>130</v>
      </c>
      <c r="B87" s="3" t="s">
        <v>14</v>
      </c>
      <c r="L87" s="3" t="s">
        <v>328</v>
      </c>
      <c r="N87" s="3" t="s">
        <v>328</v>
      </c>
    </row>
    <row r="88" spans="1:15" ht="15" customHeight="1">
      <c r="A88" s="3" t="s">
        <v>183</v>
      </c>
      <c r="B88" s="3" t="s">
        <v>63</v>
      </c>
      <c r="F88" s="3" t="s">
        <v>328</v>
      </c>
    </row>
    <row r="89" spans="1:15" ht="15" customHeight="1">
      <c r="A89" s="3" t="s">
        <v>237</v>
      </c>
      <c r="B89" s="3" t="s">
        <v>108</v>
      </c>
      <c r="E89" s="3" t="s">
        <v>328</v>
      </c>
      <c r="F89" s="3" t="s">
        <v>328</v>
      </c>
      <c r="J89" s="3" t="s">
        <v>400</v>
      </c>
      <c r="K89" s="3" t="s">
        <v>402</v>
      </c>
      <c r="N89" s="3" t="s">
        <v>328</v>
      </c>
    </row>
    <row r="90" spans="1:15" ht="15" customHeight="1">
      <c r="A90" s="3" t="s">
        <v>231</v>
      </c>
      <c r="B90" s="3" t="s">
        <v>102</v>
      </c>
      <c r="E90" s="3" t="s">
        <v>328</v>
      </c>
    </row>
    <row r="91" spans="1:15" ht="15" customHeight="1">
      <c r="A91" s="3" t="s">
        <v>191</v>
      </c>
      <c r="B91" s="3" t="s">
        <v>70</v>
      </c>
      <c r="G91" s="3" t="s">
        <v>328</v>
      </c>
    </row>
    <row r="92" spans="1:15" ht="15" customHeight="1">
      <c r="A92" s="3" t="s">
        <v>177</v>
      </c>
      <c r="B92" s="3" t="s">
        <v>58</v>
      </c>
      <c r="I92" s="3" t="s">
        <v>328</v>
      </c>
      <c r="L92" s="3" t="s">
        <v>328</v>
      </c>
      <c r="N92" s="3" t="s">
        <v>328</v>
      </c>
      <c r="O92" s="3" t="s">
        <v>328</v>
      </c>
    </row>
    <row r="93" spans="1:15" ht="15" customHeight="1">
      <c r="A93" s="3" t="s">
        <v>144</v>
      </c>
      <c r="B93" s="3" t="s">
        <v>28</v>
      </c>
      <c r="I93" s="3" t="s">
        <v>328</v>
      </c>
    </row>
    <row r="94" spans="1:15" ht="15" customHeight="1">
      <c r="A94" s="3" t="s">
        <v>141</v>
      </c>
      <c r="B94" s="3" t="s">
        <v>25</v>
      </c>
      <c r="I94" s="3" t="s">
        <v>328</v>
      </c>
      <c r="N94" s="3" t="s">
        <v>328</v>
      </c>
    </row>
    <row r="95" spans="1:15" ht="15" customHeight="1">
      <c r="A95" s="3" t="s">
        <v>157</v>
      </c>
      <c r="B95" s="3" t="s">
        <v>34</v>
      </c>
      <c r="G95" s="3" t="s">
        <v>328</v>
      </c>
      <c r="I95" s="3" t="s">
        <v>328</v>
      </c>
      <c r="O95" s="3" t="s">
        <v>328</v>
      </c>
    </row>
    <row r="96" spans="1:15" ht="15" customHeight="1">
      <c r="A96" s="3" t="s">
        <v>164</v>
      </c>
      <c r="B96" s="3" t="s">
        <v>47</v>
      </c>
      <c r="G96" s="3" t="s">
        <v>328</v>
      </c>
      <c r="I96" s="3" t="s">
        <v>328</v>
      </c>
    </row>
    <row r="97" spans="1:16" ht="15" customHeight="1">
      <c r="A97" s="3" t="s">
        <v>199</v>
      </c>
      <c r="B97" s="3" t="s">
        <v>69</v>
      </c>
      <c r="F97" s="3" t="s">
        <v>328</v>
      </c>
      <c r="I97" s="3" t="s">
        <v>328</v>
      </c>
    </row>
    <row r="98" spans="1:16" ht="15" customHeight="1">
      <c r="A98" s="3" t="s">
        <v>162</v>
      </c>
      <c r="B98" s="3" t="s">
        <v>45</v>
      </c>
      <c r="C98" s="3" t="s">
        <v>328</v>
      </c>
      <c r="I98" s="3" t="s">
        <v>328</v>
      </c>
    </row>
    <row r="99" spans="1:16" ht="15" customHeight="1">
      <c r="A99" s="3" t="s">
        <v>143</v>
      </c>
      <c r="B99" s="3" t="s">
        <v>27</v>
      </c>
      <c r="I99" s="3" t="s">
        <v>328</v>
      </c>
    </row>
    <row r="100" spans="1:16" ht="15" customHeight="1">
      <c r="A100" s="3" t="s">
        <v>133</v>
      </c>
      <c r="B100" s="3" t="s">
        <v>17</v>
      </c>
      <c r="L100" s="3" t="s">
        <v>328</v>
      </c>
      <c r="O100" s="3" t="s">
        <v>328</v>
      </c>
    </row>
    <row r="101" spans="1:16" ht="15" customHeight="1">
      <c r="A101" s="3" t="s">
        <v>233</v>
      </c>
      <c r="B101" s="3" t="s">
        <v>104</v>
      </c>
      <c r="E101" s="3" t="s">
        <v>328</v>
      </c>
      <c r="H101" s="3">
        <v>2005</v>
      </c>
      <c r="I101" s="3" t="s">
        <v>328</v>
      </c>
      <c r="J101" s="3" t="s">
        <v>400</v>
      </c>
      <c r="O101" s="3" t="s">
        <v>328</v>
      </c>
    </row>
    <row r="102" spans="1:16" ht="15" customHeight="1">
      <c r="A102" s="3" t="s">
        <v>243</v>
      </c>
      <c r="B102" s="3" t="s">
        <v>115</v>
      </c>
      <c r="E102" s="3" t="s">
        <v>328</v>
      </c>
      <c r="K102" s="3" t="s">
        <v>402</v>
      </c>
      <c r="O102" s="3" t="s">
        <v>328</v>
      </c>
    </row>
    <row r="103" spans="1:16" ht="15" customHeight="1">
      <c r="A103" s="3" t="s">
        <v>178</v>
      </c>
      <c r="B103" s="3" t="s">
        <v>59</v>
      </c>
      <c r="C103" s="3" t="s">
        <v>328</v>
      </c>
      <c r="P103" s="3" t="s">
        <v>328</v>
      </c>
    </row>
    <row r="104" spans="1:16" ht="15" customHeight="1">
      <c r="A104" s="3" t="s">
        <v>140</v>
      </c>
      <c r="B104" s="3" t="s">
        <v>24</v>
      </c>
      <c r="D104" s="3" t="s">
        <v>328</v>
      </c>
      <c r="E104" s="3" t="s">
        <v>328</v>
      </c>
      <c r="O104" s="3" t="s">
        <v>328</v>
      </c>
      <c r="P104" s="3" t="s">
        <v>328</v>
      </c>
    </row>
    <row r="105" spans="1:16" ht="15" customHeight="1">
      <c r="A105" s="14" t="s">
        <v>123</v>
      </c>
      <c r="B105" s="14" t="s">
        <v>7</v>
      </c>
      <c r="C105" s="14"/>
      <c r="D105" s="14"/>
      <c r="E105" s="14"/>
      <c r="F105" s="14"/>
      <c r="G105" s="14"/>
      <c r="H105" s="14">
        <v>2003</v>
      </c>
      <c r="I105" s="14"/>
      <c r="J105" s="14"/>
      <c r="K105" s="14"/>
      <c r="L105" s="14"/>
      <c r="M105" s="14"/>
    </row>
    <row r="106" spans="1:16" ht="15" customHeight="1">
      <c r="A106" s="3" t="s">
        <v>203</v>
      </c>
      <c r="B106" s="3" t="s">
        <v>78</v>
      </c>
      <c r="L106" s="3" t="s">
        <v>328</v>
      </c>
      <c r="N106" s="3" t="s">
        <v>328</v>
      </c>
    </row>
    <row r="107" spans="1:16" ht="15" customHeight="1">
      <c r="A107" s="3" t="s">
        <v>193</v>
      </c>
      <c r="B107" s="3" t="s">
        <v>72</v>
      </c>
      <c r="L107" s="3" t="s">
        <v>328</v>
      </c>
    </row>
    <row r="108" spans="1:16" ht="15" customHeight="1">
      <c r="A108" s="3" t="s">
        <v>128</v>
      </c>
      <c r="B108" s="3" t="s">
        <v>12</v>
      </c>
      <c r="H108" s="3">
        <v>2012</v>
      </c>
    </row>
    <row r="109" spans="1:16" ht="15" customHeight="1">
      <c r="A109" s="3" t="s">
        <v>195</v>
      </c>
      <c r="B109" s="3" t="s">
        <v>74</v>
      </c>
      <c r="H109" s="3">
        <v>2010</v>
      </c>
    </row>
    <row r="110" spans="1:16" ht="15" customHeight="1">
      <c r="A110" s="3" t="s">
        <v>161</v>
      </c>
      <c r="B110" s="3" t="s">
        <v>44</v>
      </c>
      <c r="M110" s="3" t="s">
        <v>328</v>
      </c>
    </row>
    <row r="111" spans="1:16" ht="15" customHeight="1">
      <c r="A111" s="3" t="s">
        <v>219</v>
      </c>
      <c r="B111" s="3" t="s">
        <v>93</v>
      </c>
      <c r="C111" s="3" t="s">
        <v>328</v>
      </c>
      <c r="H111" s="3">
        <v>2008</v>
      </c>
      <c r="I111" s="3" t="s">
        <v>328</v>
      </c>
      <c r="J111" s="3" t="s">
        <v>403</v>
      </c>
      <c r="O111" s="3" t="s">
        <v>328</v>
      </c>
    </row>
    <row r="112" spans="1:16" ht="15" customHeight="1">
      <c r="A112" s="3" t="s">
        <v>204</v>
      </c>
      <c r="B112" s="3" t="s">
        <v>79</v>
      </c>
      <c r="I112" s="3" t="s">
        <v>328</v>
      </c>
    </row>
    <row r="113" spans="1:16" ht="15" customHeight="1">
      <c r="A113" s="3" t="s">
        <v>215</v>
      </c>
      <c r="B113" s="3" t="s">
        <v>90</v>
      </c>
      <c r="L113" s="3" t="s">
        <v>328</v>
      </c>
    </row>
    <row r="114" spans="1:16" ht="15" customHeight="1">
      <c r="A114" s="3" t="s">
        <v>134</v>
      </c>
      <c r="B114" s="3" t="s">
        <v>18</v>
      </c>
      <c r="I114" s="3" t="s">
        <v>328</v>
      </c>
    </row>
    <row r="115" spans="1:16" ht="15" customHeight="1">
      <c r="A115" s="3" t="s">
        <v>165</v>
      </c>
      <c r="B115" s="3" t="s">
        <v>48</v>
      </c>
      <c r="I115" s="3" t="s">
        <v>328</v>
      </c>
    </row>
    <row r="116" spans="1:16" ht="15" customHeight="1">
      <c r="A116" s="3" t="s">
        <v>247</v>
      </c>
      <c r="B116" s="3" t="s">
        <v>119</v>
      </c>
      <c r="G116" s="3" t="s">
        <v>328</v>
      </c>
    </row>
    <row r="117" spans="1:16" ht="15" customHeight="1">
      <c r="A117" s="3" t="s">
        <v>229</v>
      </c>
      <c r="B117" s="3" t="s">
        <v>100</v>
      </c>
      <c r="J117" s="3" t="s">
        <v>400</v>
      </c>
    </row>
    <row r="118" spans="1:16" ht="15" customHeight="1">
      <c r="A118" s="3" t="s">
        <v>214</v>
      </c>
      <c r="B118" s="3" t="s">
        <v>89</v>
      </c>
      <c r="M118" s="3" t="s">
        <v>328</v>
      </c>
      <c r="O118" s="3" t="s">
        <v>328</v>
      </c>
    </row>
    <row r="119" spans="1:16" ht="15" customHeight="1">
      <c r="A119" s="3" t="s">
        <v>223</v>
      </c>
      <c r="B119" s="3" t="s">
        <v>89</v>
      </c>
      <c r="I119" s="3" t="s">
        <v>328</v>
      </c>
    </row>
    <row r="120" spans="1:16" ht="15" customHeight="1">
      <c r="A120" s="3" t="s">
        <v>210</v>
      </c>
      <c r="B120" s="3" t="s">
        <v>85</v>
      </c>
      <c r="E120" s="3" t="s">
        <v>328</v>
      </c>
      <c r="G120" s="3" t="s">
        <v>328</v>
      </c>
      <c r="K120" s="3" t="s">
        <v>402</v>
      </c>
      <c r="P120" s="3" t="s">
        <v>328</v>
      </c>
    </row>
    <row r="121" spans="1:16" ht="15" customHeight="1">
      <c r="A121" s="3" t="s">
        <v>186</v>
      </c>
      <c r="B121" s="3" t="s">
        <v>66</v>
      </c>
      <c r="G121" s="3" t="s">
        <v>328</v>
      </c>
      <c r="O121" s="3" t="s">
        <v>328</v>
      </c>
    </row>
    <row r="122" spans="1:16" ht="15" customHeight="1">
      <c r="A122" s="3" t="s">
        <v>235</v>
      </c>
      <c r="B122" s="3" t="s">
        <v>106</v>
      </c>
      <c r="M122" s="3" t="s">
        <v>328</v>
      </c>
    </row>
    <row r="123" spans="1:16" ht="15" customHeight="1">
      <c r="A123" s="3" t="s">
        <v>245</v>
      </c>
      <c r="B123" s="3" t="s">
        <v>117</v>
      </c>
      <c r="I123" s="3" t="s">
        <v>328</v>
      </c>
    </row>
    <row r="124" spans="1:16" ht="15" customHeight="1">
      <c r="A124" s="3" t="s">
        <v>125</v>
      </c>
      <c r="B124" s="3" t="s">
        <v>9</v>
      </c>
      <c r="H124" s="3">
        <v>2013</v>
      </c>
    </row>
    <row r="125" spans="1:16" ht="15" customHeight="1">
      <c r="A125" s="3" t="s">
        <v>174</v>
      </c>
      <c r="B125" s="3" t="s">
        <v>25</v>
      </c>
      <c r="I125" s="3" t="s">
        <v>328</v>
      </c>
    </row>
    <row r="126" spans="1:16" ht="15" customHeight="1">
      <c r="A126" s="3" t="s">
        <v>145</v>
      </c>
      <c r="B126" s="3" t="s">
        <v>29</v>
      </c>
      <c r="I126" s="3" t="s">
        <v>328</v>
      </c>
      <c r="J126" s="3" t="s">
        <v>403</v>
      </c>
      <c r="K126" s="3" t="s">
        <v>402</v>
      </c>
      <c r="O126" s="3" t="s">
        <v>328</v>
      </c>
    </row>
    <row r="127" spans="1:16" ht="15" customHeight="1">
      <c r="A127" s="3" t="s">
        <v>175</v>
      </c>
      <c r="B127" s="3" t="s">
        <v>56</v>
      </c>
      <c r="H127" s="3">
        <v>2014</v>
      </c>
      <c r="O127" s="3" t="s">
        <v>328</v>
      </c>
    </row>
    <row r="128" spans="1:16" ht="15" customHeight="1">
      <c r="A128" s="3" t="s">
        <v>182</v>
      </c>
      <c r="B128" s="3" t="s">
        <v>62</v>
      </c>
      <c r="F128" s="3" t="s">
        <v>328</v>
      </c>
      <c r="L128" s="3" t="s">
        <v>328</v>
      </c>
    </row>
    <row r="129" spans="1:16" ht="15" customHeight="1">
      <c r="A129" s="3" t="s">
        <v>225</v>
      </c>
      <c r="B129" s="3" t="s">
        <v>96</v>
      </c>
      <c r="G129" s="3" t="s">
        <v>328</v>
      </c>
    </row>
    <row r="130" spans="1:16" ht="15" customHeight="1">
      <c r="A130" s="3" t="s">
        <v>188</v>
      </c>
      <c r="B130" s="3" t="s">
        <v>67</v>
      </c>
      <c r="H130" s="3">
        <v>2011</v>
      </c>
      <c r="M130" s="3" t="s">
        <v>328</v>
      </c>
      <c r="O130" s="3" t="s">
        <v>328</v>
      </c>
    </row>
    <row r="131" spans="1:16" ht="15" customHeight="1">
      <c r="A131" s="3" t="s">
        <v>124</v>
      </c>
      <c r="B131" s="3" t="s">
        <v>8</v>
      </c>
      <c r="M131" s="3" t="s">
        <v>328</v>
      </c>
    </row>
    <row r="132" spans="1:16" ht="15" customHeight="1">
      <c r="A132" s="3" t="s">
        <v>515</v>
      </c>
      <c r="B132" s="3" t="s">
        <v>570</v>
      </c>
      <c r="I132" s="3" t="s">
        <v>328</v>
      </c>
      <c r="K132" s="3" t="s">
        <v>402</v>
      </c>
      <c r="N132" s="3" t="s">
        <v>328</v>
      </c>
      <c r="P132" s="3" t="s">
        <v>328</v>
      </c>
    </row>
    <row r="133" spans="1:16" ht="15" customHeight="1">
      <c r="A133" s="3" t="s">
        <v>516</v>
      </c>
      <c r="B133" s="3" t="s">
        <v>571</v>
      </c>
      <c r="C133" s="3" t="s">
        <v>328</v>
      </c>
      <c r="J133" s="3" t="s">
        <v>403</v>
      </c>
      <c r="K133" s="3" t="s">
        <v>402</v>
      </c>
    </row>
    <row r="134" spans="1:16" ht="15" customHeight="1">
      <c r="A134" s="3" t="s">
        <v>517</v>
      </c>
      <c r="B134" s="3" t="s">
        <v>572</v>
      </c>
      <c r="D134" s="3" t="s">
        <v>328</v>
      </c>
      <c r="K134" s="3" t="s">
        <v>402</v>
      </c>
      <c r="O134" s="3" t="s">
        <v>328</v>
      </c>
    </row>
    <row r="135" spans="1:16" ht="15" customHeight="1">
      <c r="A135" s="3" t="s">
        <v>585</v>
      </c>
      <c r="B135" s="3" t="s">
        <v>573</v>
      </c>
      <c r="F135" s="3" t="s">
        <v>328</v>
      </c>
      <c r="I135" s="3" t="s">
        <v>328</v>
      </c>
    </row>
    <row r="136" spans="1:16" ht="15" customHeight="1">
      <c r="A136" s="3" t="s">
        <v>522</v>
      </c>
      <c r="B136" s="3" t="s">
        <v>574</v>
      </c>
      <c r="G136" s="3" t="s">
        <v>328</v>
      </c>
    </row>
    <row r="137" spans="1:16" ht="15" customHeight="1">
      <c r="A137" s="3" t="s">
        <v>525</v>
      </c>
      <c r="B137" s="3" t="s">
        <v>22</v>
      </c>
      <c r="I137" s="3" t="s">
        <v>328</v>
      </c>
      <c r="K137" s="3" t="s">
        <v>402</v>
      </c>
      <c r="N137" s="3" t="s">
        <v>328</v>
      </c>
    </row>
    <row r="138" spans="1:16" ht="15" customHeight="1">
      <c r="A138" s="3" t="s">
        <v>531</v>
      </c>
      <c r="B138" s="3" t="s">
        <v>530</v>
      </c>
      <c r="E138" s="3" t="s">
        <v>328</v>
      </c>
      <c r="O138" s="3" t="s">
        <v>328</v>
      </c>
    </row>
    <row r="139" spans="1:16" ht="15" customHeight="1">
      <c r="A139" s="3" t="s">
        <v>532</v>
      </c>
      <c r="B139" s="3" t="s">
        <v>575</v>
      </c>
      <c r="G139" s="3" t="s">
        <v>328</v>
      </c>
    </row>
    <row r="140" spans="1:16" ht="15" customHeight="1">
      <c r="A140" s="3" t="s">
        <v>535</v>
      </c>
      <c r="B140" s="3" t="s">
        <v>536</v>
      </c>
      <c r="C140" s="3" t="s">
        <v>328</v>
      </c>
      <c r="H140" s="3">
        <v>2019</v>
      </c>
      <c r="K140" s="3" t="s">
        <v>402</v>
      </c>
      <c r="P140" s="3" t="s">
        <v>328</v>
      </c>
    </row>
    <row r="141" spans="1:16" ht="15" customHeight="1">
      <c r="A141" s="3" t="s">
        <v>538</v>
      </c>
      <c r="B141" s="3" t="s">
        <v>539</v>
      </c>
      <c r="G141" s="3" t="s">
        <v>328</v>
      </c>
      <c r="O141" s="3" t="s">
        <v>328</v>
      </c>
    </row>
    <row r="142" spans="1:16" ht="15" customHeight="1">
      <c r="A142" s="3" t="s">
        <v>542</v>
      </c>
      <c r="B142" s="3" t="s">
        <v>576</v>
      </c>
      <c r="G142" s="3" t="s">
        <v>328</v>
      </c>
    </row>
    <row r="143" spans="1:16" ht="15" customHeight="1">
      <c r="A143" s="3" t="s">
        <v>544</v>
      </c>
      <c r="B143" s="3" t="s">
        <v>577</v>
      </c>
      <c r="G143" s="3" t="s">
        <v>328</v>
      </c>
      <c r="N143" s="3" t="s">
        <v>328</v>
      </c>
    </row>
    <row r="144" spans="1:16" ht="15" customHeight="1">
      <c r="A144" s="3" t="s">
        <v>546</v>
      </c>
      <c r="B144" s="3" t="s">
        <v>578</v>
      </c>
      <c r="G144" s="3" t="s">
        <v>328</v>
      </c>
      <c r="O144" s="3" t="s">
        <v>328</v>
      </c>
    </row>
    <row r="145" spans="1:16" ht="15" customHeight="1">
      <c r="A145" s="3" t="s">
        <v>548</v>
      </c>
      <c r="B145" s="3" t="s">
        <v>22</v>
      </c>
      <c r="E145" s="3" t="s">
        <v>328</v>
      </c>
      <c r="I145" s="3" t="s">
        <v>328</v>
      </c>
      <c r="K145" s="3" t="s">
        <v>402</v>
      </c>
      <c r="P145" s="3" t="s">
        <v>328</v>
      </c>
    </row>
    <row r="146" spans="1:16" ht="15" customHeight="1">
      <c r="A146" s="3" t="s">
        <v>550</v>
      </c>
      <c r="B146" s="3" t="s">
        <v>570</v>
      </c>
      <c r="E146" s="3" t="s">
        <v>328</v>
      </c>
      <c r="I146" s="3" t="s">
        <v>328</v>
      </c>
      <c r="K146" s="3" t="s">
        <v>402</v>
      </c>
      <c r="N146" s="3" t="s">
        <v>328</v>
      </c>
      <c r="O146" s="3" t="s">
        <v>328</v>
      </c>
    </row>
    <row r="147" spans="1:16" ht="15" customHeight="1">
      <c r="A147" s="3" t="s">
        <v>552</v>
      </c>
      <c r="B147" s="3" t="s">
        <v>579</v>
      </c>
      <c r="D147" s="3" t="s">
        <v>328</v>
      </c>
      <c r="G147" s="3" t="s">
        <v>328</v>
      </c>
      <c r="K147" s="3" t="s">
        <v>402</v>
      </c>
      <c r="P147" s="3" t="s">
        <v>328</v>
      </c>
    </row>
    <row r="148" spans="1:16" ht="15" customHeight="1">
      <c r="A148" s="3" t="s">
        <v>554</v>
      </c>
      <c r="B148" s="3" t="s">
        <v>580</v>
      </c>
      <c r="L148" s="3" t="s">
        <v>672</v>
      </c>
      <c r="M148" s="3" t="s">
        <v>328</v>
      </c>
    </row>
    <row r="149" spans="1:16" ht="15" customHeight="1">
      <c r="A149" s="3" t="s">
        <v>557</v>
      </c>
      <c r="B149" s="3" t="s">
        <v>581</v>
      </c>
      <c r="M149" s="3" t="s">
        <v>328</v>
      </c>
    </row>
    <row r="150" spans="1:16" ht="15" customHeight="1">
      <c r="A150" s="3" t="s">
        <v>559</v>
      </c>
      <c r="B150" s="3" t="s">
        <v>560</v>
      </c>
      <c r="C150" s="3" t="s">
        <v>328</v>
      </c>
      <c r="M150" s="3" t="s">
        <v>328</v>
      </c>
    </row>
    <row r="151" spans="1:16" ht="15" customHeight="1">
      <c r="A151" s="3" t="s">
        <v>562</v>
      </c>
      <c r="B151" s="3" t="s">
        <v>582</v>
      </c>
      <c r="D151" s="3" t="s">
        <v>328</v>
      </c>
      <c r="I151" s="3" t="s">
        <v>328</v>
      </c>
      <c r="K151" s="3" t="s">
        <v>402</v>
      </c>
      <c r="P151" s="3" t="s">
        <v>328</v>
      </c>
    </row>
    <row r="152" spans="1:16" ht="15" customHeight="1">
      <c r="A152" s="3" t="s">
        <v>132</v>
      </c>
      <c r="B152" s="3" t="s">
        <v>583</v>
      </c>
      <c r="G152" s="3" t="s">
        <v>328</v>
      </c>
      <c r="P152" s="3" t="s">
        <v>328</v>
      </c>
    </row>
    <row r="153" spans="1:16" ht="15" customHeight="1">
      <c r="A153" s="3" t="s">
        <v>568</v>
      </c>
      <c r="B153" s="3" t="s">
        <v>584</v>
      </c>
      <c r="G153" s="3" t="s">
        <v>328</v>
      </c>
    </row>
    <row r="154" spans="1:16" ht="15" customHeight="1">
      <c r="A154" s="12">
        <f>COUNTIF(A2:A153,"&lt;&gt;")</f>
        <v>152</v>
      </c>
      <c r="B154" s="12" t="s">
        <v>695</v>
      </c>
      <c r="C154" s="12">
        <f t="shared" ref="C154:P154" si="0">COUNTIF(C$2:C$153,"&lt;&gt;")</f>
        <v>13</v>
      </c>
      <c r="D154" s="12">
        <f t="shared" si="0"/>
        <v>9</v>
      </c>
      <c r="E154" s="12">
        <f t="shared" si="0"/>
        <v>20</v>
      </c>
      <c r="F154" s="12">
        <f t="shared" si="0"/>
        <v>13</v>
      </c>
      <c r="G154" s="12">
        <f t="shared" si="0"/>
        <v>27</v>
      </c>
      <c r="H154" s="12">
        <f t="shared" si="0"/>
        <v>32</v>
      </c>
      <c r="I154" s="12">
        <f t="shared" si="0"/>
        <v>47</v>
      </c>
      <c r="J154" s="12">
        <f t="shared" si="0"/>
        <v>33</v>
      </c>
      <c r="K154" s="12">
        <f t="shared" si="0"/>
        <v>41</v>
      </c>
      <c r="L154" s="12">
        <f t="shared" si="0"/>
        <v>15</v>
      </c>
      <c r="M154" s="12">
        <f t="shared" si="0"/>
        <v>22</v>
      </c>
      <c r="N154" s="12">
        <f t="shared" si="0"/>
        <v>22</v>
      </c>
      <c r="O154" s="12">
        <f t="shared" si="0"/>
        <v>31</v>
      </c>
      <c r="P154" s="12">
        <f t="shared" si="0"/>
        <v>16</v>
      </c>
    </row>
    <row r="155" spans="1:16" ht="15" customHeight="1">
      <c r="C155" s="20">
        <f>C154/$A$154</f>
        <v>8.5526315789473686E-2</v>
      </c>
      <c r="D155" s="20">
        <f>D154/$A$154</f>
        <v>5.921052631578947E-2</v>
      </c>
      <c r="H155" s="20">
        <f>H154/$A$154</f>
        <v>0.21052631578947367</v>
      </c>
      <c r="I155" s="13" t="s">
        <v>692</v>
      </c>
      <c r="J155" s="3">
        <f>COUNTIF(J2:J153,"low")</f>
        <v>24</v>
      </c>
      <c r="K155" s="20">
        <f>K154/$A$154</f>
        <v>0.26973684210526316</v>
      </c>
      <c r="O155" s="22">
        <f>O154/SUM(C154,D154,K154)</f>
        <v>0.49206349206349204</v>
      </c>
      <c r="P155" s="22">
        <f>P154/SUM(C154,D154,K154)</f>
        <v>0.25396825396825395</v>
      </c>
    </row>
    <row r="156" spans="1:16" ht="15" customHeight="1">
      <c r="J156" s="13" t="s">
        <v>693</v>
      </c>
      <c r="K156" s="14">
        <f>COUNTIF(K$2:K$153,"individual")</f>
        <v>12</v>
      </c>
    </row>
    <row r="157" spans="1:16" ht="15" customHeight="1">
      <c r="J157" s="13" t="s">
        <v>694</v>
      </c>
      <c r="K157" s="14">
        <f>COUNTIF(K$2:K$153,"collaborative")</f>
        <v>29</v>
      </c>
    </row>
    <row r="180" spans="3:4" ht="15" customHeight="1">
      <c r="C180" s="3" t="s">
        <v>395</v>
      </c>
      <c r="D180" s="3">
        <f>I154</f>
        <v>47</v>
      </c>
    </row>
    <row r="181" spans="3:4" ht="15" customHeight="1">
      <c r="C181" s="3" t="s">
        <v>396</v>
      </c>
      <c r="D181" s="3">
        <f>H154</f>
        <v>32</v>
      </c>
    </row>
    <row r="182" spans="3:4" ht="15" customHeight="1">
      <c r="C182" s="3" t="s">
        <v>686</v>
      </c>
      <c r="D182" s="3">
        <f>COUNTIF(K3:K153,"collaborative")</f>
        <v>29</v>
      </c>
    </row>
    <row r="183" spans="3:4" ht="15" customHeight="1">
      <c r="C183" s="3" t="s">
        <v>392</v>
      </c>
      <c r="D183" s="3">
        <f>G154</f>
        <v>27</v>
      </c>
    </row>
    <row r="184" spans="3:4" ht="15" customHeight="1">
      <c r="C184" s="3" t="s">
        <v>397</v>
      </c>
      <c r="D184" s="3">
        <f>E154</f>
        <v>20</v>
      </c>
    </row>
    <row r="185" spans="3:4" ht="15" customHeight="1">
      <c r="C185" s="3" t="s">
        <v>389</v>
      </c>
      <c r="D185" s="3">
        <f>C154</f>
        <v>13</v>
      </c>
    </row>
    <row r="186" spans="3:4" ht="15" customHeight="1">
      <c r="C186" s="3" t="s">
        <v>390</v>
      </c>
      <c r="D186" s="3">
        <f>D154</f>
        <v>9</v>
      </c>
    </row>
    <row r="187" spans="3:4" ht="15" customHeight="1">
      <c r="C187" s="3" t="s">
        <v>682</v>
      </c>
      <c r="D187" s="3">
        <f>M154</f>
        <v>22</v>
      </c>
    </row>
  </sheetData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717D-968D-4983-9C16-4E23E69C86CF}">
  <dimension ref="A1:K28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29" sqref="M229"/>
    </sheetView>
  </sheetViews>
  <sheetFormatPr baseColWidth="10" defaultColWidth="11.5" defaultRowHeight="15"/>
  <cols>
    <col min="1" max="1" width="36.5" style="3" customWidth="1"/>
    <col min="2" max="2" width="46.33203125" style="3" customWidth="1"/>
    <col min="3" max="3" width="21.5" style="3" bestFit="1" customWidth="1"/>
    <col min="4" max="4" width="21.5" style="3" customWidth="1"/>
    <col min="5" max="5" width="35.6640625" style="3" bestFit="1" customWidth="1"/>
    <col min="6" max="13" width="21.5" style="3" customWidth="1"/>
    <col min="14" max="16384" width="11.5" style="3"/>
  </cols>
  <sheetData>
    <row r="1" spans="1:11" s="2" customFormat="1">
      <c r="A1" s="3" t="s">
        <v>2</v>
      </c>
      <c r="B1" s="2" t="s">
        <v>3</v>
      </c>
      <c r="C1" s="2" t="s">
        <v>405</v>
      </c>
      <c r="D1" s="2" t="s">
        <v>408</v>
      </c>
      <c r="E1" s="2" t="s">
        <v>420</v>
      </c>
      <c r="F1" s="2" t="s">
        <v>418</v>
      </c>
      <c r="G1" s="2" t="s">
        <v>416</v>
      </c>
      <c r="H1" s="2" t="s">
        <v>412</v>
      </c>
      <c r="I1" s="2" t="s">
        <v>716</v>
      </c>
      <c r="J1" s="2" t="s">
        <v>425</v>
      </c>
      <c r="K1" s="2" t="s">
        <v>444</v>
      </c>
    </row>
    <row r="2" spans="1:11">
      <c r="A2" s="3" t="s">
        <v>4</v>
      </c>
      <c r="B2" s="3" t="s">
        <v>110</v>
      </c>
      <c r="D2" s="3" t="s">
        <v>409</v>
      </c>
    </row>
    <row r="3" spans="1:11">
      <c r="A3" s="3" t="s">
        <v>6</v>
      </c>
      <c r="B3" s="3" t="s">
        <v>41</v>
      </c>
      <c r="D3" s="3" t="s">
        <v>409</v>
      </c>
      <c r="E3" s="3" t="s">
        <v>406</v>
      </c>
      <c r="F3" s="3" t="s">
        <v>419</v>
      </c>
    </row>
    <row r="4" spans="1:11">
      <c r="A4" s="3" t="s">
        <v>179</v>
      </c>
      <c r="B4" s="3" t="s">
        <v>53</v>
      </c>
      <c r="K4" s="3" t="s">
        <v>328</v>
      </c>
    </row>
    <row r="5" spans="1:11">
      <c r="A5" s="3" t="s">
        <v>150</v>
      </c>
      <c r="B5" s="3" t="s">
        <v>35</v>
      </c>
      <c r="F5" s="3" t="s">
        <v>407</v>
      </c>
    </row>
    <row r="6" spans="1:11">
      <c r="A6" s="3" t="s">
        <v>148</v>
      </c>
      <c r="B6" s="3" t="s">
        <v>32</v>
      </c>
      <c r="D6" s="3" t="s">
        <v>410</v>
      </c>
    </row>
    <row r="7" spans="1:11">
      <c r="A7" s="3" t="s">
        <v>232</v>
      </c>
      <c r="B7" s="3" t="s">
        <v>103</v>
      </c>
      <c r="D7" s="3" t="s">
        <v>411</v>
      </c>
    </row>
    <row r="8" spans="1:11">
      <c r="A8" s="3" t="s">
        <v>171</v>
      </c>
      <c r="B8" s="3" t="s">
        <v>25</v>
      </c>
      <c r="J8" s="3">
        <v>2014</v>
      </c>
    </row>
    <row r="9" spans="1:11">
      <c r="A9" s="3" t="s">
        <v>160</v>
      </c>
      <c r="B9" s="3" t="s">
        <v>43</v>
      </c>
      <c r="E9" s="3" t="s">
        <v>421</v>
      </c>
    </row>
    <row r="10" spans="1:11">
      <c r="A10" s="3" t="s">
        <v>126</v>
      </c>
      <c r="B10" s="3" t="s">
        <v>10</v>
      </c>
      <c r="E10" s="3" t="s">
        <v>422</v>
      </c>
    </row>
    <row r="11" spans="1:11">
      <c r="A11" s="3" t="s">
        <v>224</v>
      </c>
      <c r="B11" s="3" t="s">
        <v>89</v>
      </c>
      <c r="E11" s="3" t="s">
        <v>421</v>
      </c>
    </row>
    <row r="12" spans="1:11">
      <c r="A12" s="3" t="s">
        <v>173</v>
      </c>
      <c r="B12" s="3" t="s">
        <v>55</v>
      </c>
      <c r="H12" s="3" t="s">
        <v>326</v>
      </c>
      <c r="K12" s="3" t="s">
        <v>328</v>
      </c>
    </row>
    <row r="13" spans="1:11">
      <c r="A13" s="3" t="s">
        <v>185</v>
      </c>
      <c r="B13" s="3" t="s">
        <v>65</v>
      </c>
      <c r="K13" s="3" t="s">
        <v>328</v>
      </c>
    </row>
    <row r="14" spans="1:11">
      <c r="A14" s="3" t="s">
        <v>242</v>
      </c>
      <c r="B14" s="3" t="s">
        <v>114</v>
      </c>
      <c r="K14" s="3" t="s">
        <v>328</v>
      </c>
    </row>
    <row r="15" spans="1:11">
      <c r="A15" s="3" t="s">
        <v>158</v>
      </c>
      <c r="B15" s="3" t="s">
        <v>40</v>
      </c>
      <c r="E15" s="3" t="s">
        <v>423</v>
      </c>
      <c r="H15" s="3" t="s">
        <v>328</v>
      </c>
    </row>
    <row r="16" spans="1:11">
      <c r="A16" s="3" t="s">
        <v>180</v>
      </c>
      <c r="B16" s="3" t="s">
        <v>60</v>
      </c>
      <c r="K16" s="3" t="s">
        <v>328</v>
      </c>
    </row>
    <row r="17" spans="1:11">
      <c r="A17" s="3" t="s">
        <v>136</v>
      </c>
      <c r="B17" s="3" t="s">
        <v>20</v>
      </c>
      <c r="D17" s="3" t="s">
        <v>415</v>
      </c>
      <c r="E17" s="3" t="s">
        <v>424</v>
      </c>
    </row>
    <row r="18" spans="1:11">
      <c r="A18" s="3" t="s">
        <v>187</v>
      </c>
      <c r="B18" s="3" t="s">
        <v>64</v>
      </c>
      <c r="D18" s="3" t="s">
        <v>413</v>
      </c>
      <c r="E18" s="3" t="s">
        <v>422</v>
      </c>
    </row>
    <row r="19" spans="1:11">
      <c r="A19" s="3" t="s">
        <v>135</v>
      </c>
      <c r="B19" s="3" t="s">
        <v>19</v>
      </c>
      <c r="G19" s="3" t="s">
        <v>417</v>
      </c>
    </row>
    <row r="20" spans="1:11">
      <c r="A20" s="3" t="s">
        <v>149</v>
      </c>
      <c r="B20" s="3" t="s">
        <v>33</v>
      </c>
      <c r="K20" s="3" t="s">
        <v>328</v>
      </c>
    </row>
    <row r="21" spans="1:11">
      <c r="A21" s="3" t="s">
        <v>217</v>
      </c>
      <c r="B21" s="3" t="s">
        <v>91</v>
      </c>
      <c r="E21" s="3" t="s">
        <v>426</v>
      </c>
      <c r="J21" s="3">
        <v>2008</v>
      </c>
    </row>
    <row r="22" spans="1:11">
      <c r="A22" s="3" t="s">
        <v>209</v>
      </c>
      <c r="B22" s="3" t="s">
        <v>84</v>
      </c>
      <c r="D22" s="3" t="s">
        <v>410</v>
      </c>
      <c r="F22" s="3" t="s">
        <v>427</v>
      </c>
      <c r="J22" s="3">
        <v>2009</v>
      </c>
    </row>
    <row r="23" spans="1:11">
      <c r="A23" s="3" t="s">
        <v>205</v>
      </c>
      <c r="B23" s="3" t="s">
        <v>80</v>
      </c>
      <c r="G23" s="3" t="s">
        <v>428</v>
      </c>
      <c r="J23" s="3">
        <v>2009</v>
      </c>
    </row>
    <row r="24" spans="1:11">
      <c r="A24" s="3" t="s">
        <v>170</v>
      </c>
      <c r="B24" s="3" t="s">
        <v>52</v>
      </c>
      <c r="E24" s="3" t="s">
        <v>429</v>
      </c>
      <c r="J24" s="3">
        <v>2015</v>
      </c>
    </row>
    <row r="25" spans="1:11">
      <c r="A25" s="3" t="s">
        <v>181</v>
      </c>
      <c r="B25" s="3" t="s">
        <v>61</v>
      </c>
      <c r="D25" s="3" t="s">
        <v>430</v>
      </c>
    </row>
    <row r="26" spans="1:11">
      <c r="A26" s="3" t="s">
        <v>244</v>
      </c>
      <c r="B26" s="3" t="s">
        <v>116</v>
      </c>
      <c r="K26" s="3" t="s">
        <v>328</v>
      </c>
    </row>
    <row r="27" spans="1:11">
      <c r="A27" s="3" t="s">
        <v>192</v>
      </c>
      <c r="B27" s="3" t="s">
        <v>71</v>
      </c>
      <c r="J27" s="3">
        <v>2011</v>
      </c>
    </row>
    <row r="28" spans="1:11">
      <c r="A28" s="3" t="s">
        <v>156</v>
      </c>
      <c r="B28" s="3" t="s">
        <v>39</v>
      </c>
      <c r="E28" s="3" t="s">
        <v>421</v>
      </c>
      <c r="G28" s="3" t="s">
        <v>431</v>
      </c>
    </row>
    <row r="29" spans="1:11">
      <c r="A29" s="3" t="s">
        <v>207</v>
      </c>
      <c r="B29" s="3" t="s">
        <v>82</v>
      </c>
      <c r="D29" s="3" t="s">
        <v>432</v>
      </c>
      <c r="E29" s="3" t="s">
        <v>421</v>
      </c>
    </row>
    <row r="30" spans="1:11">
      <c r="A30" s="3" t="s">
        <v>129</v>
      </c>
      <c r="B30" s="3" t="s">
        <v>13</v>
      </c>
      <c r="E30" s="3" t="s">
        <v>421</v>
      </c>
      <c r="J30" s="3">
        <v>2013</v>
      </c>
    </row>
    <row r="31" spans="1:11">
      <c r="A31" s="3" t="s">
        <v>142</v>
      </c>
      <c r="B31" s="3" t="s">
        <v>26</v>
      </c>
      <c r="J31" s="3">
        <v>2018</v>
      </c>
    </row>
    <row r="32" spans="1:11">
      <c r="A32" s="3" t="s">
        <v>240</v>
      </c>
      <c r="B32" s="3" t="s">
        <v>112</v>
      </c>
      <c r="G32" s="3" t="s">
        <v>433</v>
      </c>
      <c r="I32" s="3" t="s">
        <v>434</v>
      </c>
    </row>
    <row r="33" spans="1:11">
      <c r="A33" s="3" t="s">
        <v>222</v>
      </c>
      <c r="B33" s="3" t="s">
        <v>89</v>
      </c>
      <c r="E33" s="3" t="s">
        <v>421</v>
      </c>
      <c r="G33" s="3" t="s">
        <v>428</v>
      </c>
      <c r="I33" s="3" t="s">
        <v>479</v>
      </c>
    </row>
    <row r="34" spans="1:11">
      <c r="A34" s="3" t="s">
        <v>208</v>
      </c>
      <c r="B34" s="3" t="s">
        <v>83</v>
      </c>
      <c r="D34" s="3" t="s">
        <v>432</v>
      </c>
      <c r="E34" s="3" t="s">
        <v>435</v>
      </c>
      <c r="I34" s="3" t="s">
        <v>434</v>
      </c>
    </row>
    <row r="35" spans="1:11">
      <c r="A35" s="3" t="s">
        <v>172</v>
      </c>
      <c r="B35" s="3" t="s">
        <v>54</v>
      </c>
      <c r="E35" s="3" t="s">
        <v>406</v>
      </c>
      <c r="K35" s="3" t="s">
        <v>328</v>
      </c>
    </row>
    <row r="36" spans="1:11">
      <c r="A36" s="3" t="s">
        <v>153</v>
      </c>
      <c r="B36" s="3" t="s">
        <v>36</v>
      </c>
      <c r="E36" s="3" t="s">
        <v>436</v>
      </c>
      <c r="G36" s="3" t="s">
        <v>428</v>
      </c>
    </row>
    <row r="37" spans="1:11">
      <c r="A37" s="3" t="s">
        <v>218</v>
      </c>
      <c r="B37" s="3" t="s">
        <v>92</v>
      </c>
      <c r="F37" s="3" t="s">
        <v>437</v>
      </c>
    </row>
    <row r="38" spans="1:11">
      <c r="A38" s="3" t="s">
        <v>246</v>
      </c>
      <c r="B38" s="3" t="s">
        <v>118</v>
      </c>
      <c r="K38" s="3" t="s">
        <v>328</v>
      </c>
    </row>
    <row r="39" spans="1:11">
      <c r="A39" s="3" t="s">
        <v>151</v>
      </c>
      <c r="B39" s="3" t="s">
        <v>25</v>
      </c>
      <c r="G39" s="3" t="s">
        <v>439</v>
      </c>
      <c r="J39" s="3">
        <v>2017</v>
      </c>
    </row>
    <row r="40" spans="1:11">
      <c r="A40" s="3" t="s">
        <v>132</v>
      </c>
      <c r="B40" s="3" t="s">
        <v>16</v>
      </c>
      <c r="E40" s="3" t="s">
        <v>421</v>
      </c>
      <c r="J40" s="3">
        <v>2019</v>
      </c>
    </row>
    <row r="41" spans="1:11">
      <c r="A41" s="3" t="s">
        <v>196</v>
      </c>
      <c r="B41" s="3" t="s">
        <v>75</v>
      </c>
      <c r="F41" s="3" t="s">
        <v>440</v>
      </c>
    </row>
    <row r="42" spans="1:11">
      <c r="A42" s="3" t="s">
        <v>212</v>
      </c>
      <c r="B42" s="3" t="s">
        <v>87</v>
      </c>
      <c r="G42" s="3" t="s">
        <v>441</v>
      </c>
      <c r="J42" s="3">
        <v>2009</v>
      </c>
    </row>
    <row r="43" spans="1:11">
      <c r="A43" s="3" t="s">
        <v>159</v>
      </c>
      <c r="B43" s="3" t="s">
        <v>42</v>
      </c>
      <c r="K43" s="3" t="s">
        <v>328</v>
      </c>
    </row>
    <row r="44" spans="1:11">
      <c r="A44" s="3" t="s">
        <v>189</v>
      </c>
      <c r="B44" s="3" t="s">
        <v>68</v>
      </c>
      <c r="K44" s="3" t="s">
        <v>328</v>
      </c>
    </row>
    <row r="45" spans="1:11">
      <c r="A45" s="3" t="s">
        <v>234</v>
      </c>
      <c r="B45" s="3" t="s">
        <v>105</v>
      </c>
      <c r="G45" s="3" t="s">
        <v>442</v>
      </c>
      <c r="J45" s="3">
        <v>2005</v>
      </c>
    </row>
    <row r="46" spans="1:11">
      <c r="A46" s="3" t="s">
        <v>176</v>
      </c>
      <c r="B46" s="3" t="s">
        <v>57</v>
      </c>
      <c r="E46" s="3" t="s">
        <v>406</v>
      </c>
      <c r="J46" s="3">
        <v>2014</v>
      </c>
    </row>
    <row r="47" spans="1:11">
      <c r="A47" s="3" t="s">
        <v>131</v>
      </c>
      <c r="B47" s="3" t="s">
        <v>15</v>
      </c>
      <c r="F47" s="3" t="s">
        <v>443</v>
      </c>
      <c r="K47" s="3" t="s">
        <v>445</v>
      </c>
    </row>
    <row r="48" spans="1:11">
      <c r="A48" s="3" t="s">
        <v>236</v>
      </c>
      <c r="B48" s="3" t="s">
        <v>107</v>
      </c>
      <c r="D48" s="3" t="s">
        <v>446</v>
      </c>
      <c r="E48" s="3" t="s">
        <v>421</v>
      </c>
      <c r="G48" s="3" t="s">
        <v>447</v>
      </c>
    </row>
    <row r="49" spans="1:11">
      <c r="A49" s="3" t="s">
        <v>190</v>
      </c>
      <c r="B49" s="3" t="s">
        <v>69</v>
      </c>
      <c r="G49" s="3" t="s">
        <v>448</v>
      </c>
    </row>
    <row r="50" spans="1:11">
      <c r="A50" s="3" t="s">
        <v>166</v>
      </c>
      <c r="B50" s="3" t="s">
        <v>49</v>
      </c>
      <c r="K50" s="3" t="s">
        <v>328</v>
      </c>
    </row>
    <row r="51" spans="1:11">
      <c r="A51" s="3" t="s">
        <v>213</v>
      </c>
      <c r="B51" s="3" t="s">
        <v>88</v>
      </c>
      <c r="E51" s="3" t="s">
        <v>449</v>
      </c>
    </row>
    <row r="52" spans="1:11">
      <c r="A52" s="3" t="s">
        <v>152</v>
      </c>
      <c r="B52" s="3" t="s">
        <v>25</v>
      </c>
      <c r="K52" s="3" t="s">
        <v>328</v>
      </c>
    </row>
    <row r="53" spans="1:11">
      <c r="A53" s="3" t="s">
        <v>248</v>
      </c>
      <c r="B53" s="3" t="s">
        <v>120</v>
      </c>
      <c r="K53" s="3" t="s">
        <v>328</v>
      </c>
    </row>
    <row r="54" spans="1:11">
      <c r="A54" s="3" t="s">
        <v>230</v>
      </c>
      <c r="B54" s="3" t="s">
        <v>101</v>
      </c>
      <c r="K54" s="3" t="s">
        <v>328</v>
      </c>
    </row>
    <row r="55" spans="1:11">
      <c r="A55" s="3" t="s">
        <v>154</v>
      </c>
      <c r="B55" s="3" t="s">
        <v>37</v>
      </c>
      <c r="K55" s="3" t="s">
        <v>328</v>
      </c>
    </row>
    <row r="56" spans="1:11">
      <c r="A56" s="3" t="s">
        <v>184</v>
      </c>
      <c r="B56" s="3" t="s">
        <v>64</v>
      </c>
      <c r="K56" s="3" t="s">
        <v>328</v>
      </c>
    </row>
    <row r="57" spans="1:11">
      <c r="A57" s="3" t="s">
        <v>239</v>
      </c>
      <c r="B57" s="3" t="s">
        <v>111</v>
      </c>
      <c r="E57" s="3" t="s">
        <v>450</v>
      </c>
      <c r="F57" s="3" t="s">
        <v>438</v>
      </c>
    </row>
    <row r="58" spans="1:11">
      <c r="A58" s="3" t="s">
        <v>250</v>
      </c>
      <c r="B58" s="3" t="s">
        <v>122</v>
      </c>
      <c r="F58" s="3" t="s">
        <v>451</v>
      </c>
      <c r="G58" s="3" t="s">
        <v>379</v>
      </c>
      <c r="J58" s="3">
        <v>2014</v>
      </c>
    </row>
    <row r="59" spans="1:11">
      <c r="A59" s="3" t="s">
        <v>201</v>
      </c>
      <c r="B59" s="3" t="s">
        <v>73</v>
      </c>
      <c r="E59" s="3" t="s">
        <v>452</v>
      </c>
      <c r="G59" s="3" t="s">
        <v>453</v>
      </c>
      <c r="H59" s="3" t="s">
        <v>328</v>
      </c>
      <c r="J59" s="3">
        <v>2010</v>
      </c>
    </row>
    <row r="60" spans="1:11">
      <c r="A60" s="3" t="s">
        <v>238</v>
      </c>
      <c r="B60" s="3" t="s">
        <v>109</v>
      </c>
      <c r="D60" s="3" t="s">
        <v>411</v>
      </c>
      <c r="E60" s="3" t="s">
        <v>424</v>
      </c>
      <c r="F60" s="3" t="s">
        <v>443</v>
      </c>
    </row>
    <row r="61" spans="1:11">
      <c r="A61" s="3" t="s">
        <v>228</v>
      </c>
      <c r="B61" s="3" t="s">
        <v>99</v>
      </c>
      <c r="F61" s="3" t="s">
        <v>443</v>
      </c>
    </row>
    <row r="62" spans="1:11">
      <c r="A62" s="3" t="s">
        <v>241</v>
      </c>
      <c r="B62" s="3" t="s">
        <v>113</v>
      </c>
      <c r="H62" s="3" t="s">
        <v>328</v>
      </c>
      <c r="J62" s="3">
        <v>2002</v>
      </c>
    </row>
    <row r="63" spans="1:11">
      <c r="A63" s="3" t="s">
        <v>139</v>
      </c>
      <c r="B63" s="3" t="s">
        <v>23</v>
      </c>
      <c r="J63" s="3">
        <v>2018</v>
      </c>
    </row>
    <row r="64" spans="1:11">
      <c r="A64" s="3" t="s">
        <v>147</v>
      </c>
      <c r="B64" s="3" t="s">
        <v>31</v>
      </c>
      <c r="E64" s="3" t="s">
        <v>454</v>
      </c>
      <c r="G64" s="3" t="s">
        <v>455</v>
      </c>
    </row>
    <row r="65" spans="1:11">
      <c r="A65" s="3" t="s">
        <v>138</v>
      </c>
      <c r="B65" s="3" t="s">
        <v>22</v>
      </c>
      <c r="E65" s="3" t="s">
        <v>421</v>
      </c>
      <c r="G65" s="3" t="s">
        <v>431</v>
      </c>
    </row>
    <row r="66" spans="1:11">
      <c r="A66" s="3" t="s">
        <v>220</v>
      </c>
      <c r="B66" s="3" t="s">
        <v>94</v>
      </c>
      <c r="G66" s="3" t="s">
        <v>456</v>
      </c>
    </row>
    <row r="67" spans="1:11">
      <c r="A67" s="3" t="s">
        <v>206</v>
      </c>
      <c r="B67" s="3" t="s">
        <v>81</v>
      </c>
      <c r="K67" s="3" t="s">
        <v>328</v>
      </c>
    </row>
    <row r="68" spans="1:11">
      <c r="A68" s="3" t="s">
        <v>168</v>
      </c>
      <c r="B68" s="3" t="s">
        <v>51</v>
      </c>
      <c r="K68" s="3" t="s">
        <v>328</v>
      </c>
    </row>
    <row r="69" spans="1:11">
      <c r="A69" s="3" t="s">
        <v>211</v>
      </c>
      <c r="B69" s="3" t="s">
        <v>86</v>
      </c>
      <c r="K69" s="3" t="s">
        <v>328</v>
      </c>
    </row>
    <row r="70" spans="1:11">
      <c r="A70" s="3" t="s">
        <v>169</v>
      </c>
      <c r="B70" s="3" t="s">
        <v>18</v>
      </c>
      <c r="E70" s="3" t="s">
        <v>406</v>
      </c>
      <c r="F70" s="3" t="s">
        <v>438</v>
      </c>
      <c r="G70" s="3" t="s">
        <v>379</v>
      </c>
    </row>
    <row r="71" spans="1:11">
      <c r="A71" s="3" t="s">
        <v>227</v>
      </c>
      <c r="B71" s="3" t="s">
        <v>98</v>
      </c>
      <c r="F71" s="3" t="s">
        <v>438</v>
      </c>
      <c r="G71" s="3" t="s">
        <v>379</v>
      </c>
      <c r="I71" s="3" t="s">
        <v>479</v>
      </c>
      <c r="J71" s="3">
        <v>2007</v>
      </c>
    </row>
    <row r="72" spans="1:11">
      <c r="A72" s="3" t="s">
        <v>146</v>
      </c>
      <c r="B72" s="3" t="s">
        <v>30</v>
      </c>
      <c r="E72" s="3" t="s">
        <v>452</v>
      </c>
      <c r="G72" s="3" t="s">
        <v>439</v>
      </c>
    </row>
    <row r="73" spans="1:11">
      <c r="A73" s="3" t="s">
        <v>167</v>
      </c>
      <c r="B73" s="3" t="s">
        <v>50</v>
      </c>
      <c r="E73" s="3" t="s">
        <v>406</v>
      </c>
      <c r="F73" s="3" t="s">
        <v>437</v>
      </c>
    </row>
    <row r="74" spans="1:11">
      <c r="A74" s="3" t="s">
        <v>221</v>
      </c>
      <c r="B74" s="3" t="s">
        <v>95</v>
      </c>
      <c r="D74" s="3" t="s">
        <v>457</v>
      </c>
      <c r="E74" s="3" t="s">
        <v>435</v>
      </c>
    </row>
    <row r="75" spans="1:11">
      <c r="A75" s="3" t="s">
        <v>197</v>
      </c>
      <c r="B75" s="3" t="s">
        <v>76</v>
      </c>
      <c r="K75" s="3" t="s">
        <v>328</v>
      </c>
    </row>
    <row r="76" spans="1:11">
      <c r="A76" s="3" t="s">
        <v>200</v>
      </c>
      <c r="B76" s="3" t="s">
        <v>53</v>
      </c>
      <c r="K76" s="3" t="s">
        <v>328</v>
      </c>
    </row>
    <row r="77" spans="1:11">
      <c r="A77" s="3" t="s">
        <v>249</v>
      </c>
      <c r="B77" s="3" t="s">
        <v>121</v>
      </c>
      <c r="E77" s="3" t="s">
        <v>452</v>
      </c>
      <c r="F77" s="3" t="s">
        <v>451</v>
      </c>
      <c r="G77" s="3" t="s">
        <v>379</v>
      </c>
      <c r="J77" s="3">
        <v>2016</v>
      </c>
    </row>
    <row r="78" spans="1:11">
      <c r="A78" s="3" t="s">
        <v>198</v>
      </c>
      <c r="B78" s="3" t="s">
        <v>77</v>
      </c>
      <c r="K78" s="3" t="s">
        <v>328</v>
      </c>
    </row>
    <row r="79" spans="1:11">
      <c r="A79" s="3" t="s">
        <v>137</v>
      </c>
      <c r="B79" s="3" t="s">
        <v>21</v>
      </c>
      <c r="E79" s="3" t="s">
        <v>452</v>
      </c>
      <c r="H79" s="3" t="s">
        <v>328</v>
      </c>
      <c r="I79" s="3" t="s">
        <v>458</v>
      </c>
    </row>
    <row r="80" spans="1:11">
      <c r="A80" s="3" t="s">
        <v>202</v>
      </c>
      <c r="B80" s="3" t="s">
        <v>78</v>
      </c>
      <c r="K80" s="3" t="s">
        <v>328</v>
      </c>
    </row>
    <row r="81" spans="1:11">
      <c r="A81" s="3" t="s">
        <v>226</v>
      </c>
      <c r="B81" s="3" t="s">
        <v>97</v>
      </c>
      <c r="E81" s="3" t="s">
        <v>421</v>
      </c>
      <c r="J81" s="3">
        <v>2008</v>
      </c>
    </row>
    <row r="82" spans="1:11">
      <c r="A82" s="3" t="s">
        <v>194</v>
      </c>
      <c r="B82" s="3" t="s">
        <v>73</v>
      </c>
      <c r="C82" s="14"/>
      <c r="D82" s="14"/>
      <c r="E82" s="14"/>
      <c r="F82" s="14"/>
      <c r="G82" s="14"/>
      <c r="H82" s="14"/>
      <c r="I82" s="14"/>
      <c r="J82" s="14"/>
      <c r="K82" s="14" t="s">
        <v>328</v>
      </c>
    </row>
    <row r="83" spans="1:11">
      <c r="A83" s="3" t="s">
        <v>216</v>
      </c>
      <c r="B83" s="3" t="s">
        <v>87</v>
      </c>
      <c r="G83" s="3" t="s">
        <v>459</v>
      </c>
      <c r="J83" s="3">
        <v>2008</v>
      </c>
    </row>
    <row r="84" spans="1:11">
      <c r="A84" s="3" t="s">
        <v>163</v>
      </c>
      <c r="B84" s="3" t="s">
        <v>46</v>
      </c>
      <c r="E84" s="3" t="s">
        <v>406</v>
      </c>
      <c r="G84" s="3" t="s">
        <v>460</v>
      </c>
    </row>
    <row r="85" spans="1:11">
      <c r="A85" s="3" t="s">
        <v>155</v>
      </c>
      <c r="B85" s="3" t="s">
        <v>38</v>
      </c>
      <c r="E85" s="3" t="s">
        <v>406</v>
      </c>
      <c r="G85" s="3" t="s">
        <v>460</v>
      </c>
    </row>
    <row r="86" spans="1:11">
      <c r="A86" s="3" t="s">
        <v>127</v>
      </c>
      <c r="B86" s="3" t="s">
        <v>11</v>
      </c>
      <c r="K86" s="3" t="s">
        <v>328</v>
      </c>
    </row>
    <row r="87" spans="1:11">
      <c r="A87" s="3" t="s">
        <v>130</v>
      </c>
      <c r="B87" s="3" t="s">
        <v>14</v>
      </c>
      <c r="K87" s="3" t="s">
        <v>326</v>
      </c>
    </row>
    <row r="88" spans="1:11">
      <c r="A88" s="3" t="s">
        <v>183</v>
      </c>
      <c r="B88" s="3" t="s">
        <v>63</v>
      </c>
      <c r="E88" s="3" t="s">
        <v>461</v>
      </c>
      <c r="F88" s="3" t="s">
        <v>462</v>
      </c>
    </row>
    <row r="89" spans="1:11">
      <c r="A89" s="3" t="s">
        <v>237</v>
      </c>
      <c r="B89" s="3" t="s">
        <v>108</v>
      </c>
      <c r="K89" s="3" t="s">
        <v>445</v>
      </c>
    </row>
    <row r="90" spans="1:11">
      <c r="A90" s="3" t="s">
        <v>231</v>
      </c>
      <c r="B90" s="3" t="s">
        <v>102</v>
      </c>
      <c r="E90" s="3" t="s">
        <v>463</v>
      </c>
      <c r="H90" s="3" t="s">
        <v>328</v>
      </c>
    </row>
    <row r="91" spans="1:11">
      <c r="A91" s="3" t="s">
        <v>191</v>
      </c>
      <c r="B91" s="3" t="s">
        <v>70</v>
      </c>
      <c r="E91" s="3" t="s">
        <v>421</v>
      </c>
      <c r="G91" s="3" t="s">
        <v>431</v>
      </c>
    </row>
    <row r="92" spans="1:11">
      <c r="A92" s="3" t="s">
        <v>177</v>
      </c>
      <c r="B92" s="3" t="s">
        <v>58</v>
      </c>
      <c r="C92" s="3" t="s">
        <v>465</v>
      </c>
      <c r="E92" s="3" t="s">
        <v>464</v>
      </c>
    </row>
    <row r="93" spans="1:11">
      <c r="A93" s="3" t="s">
        <v>144</v>
      </c>
      <c r="B93" s="3" t="s">
        <v>28</v>
      </c>
      <c r="K93" s="3" t="s">
        <v>328</v>
      </c>
    </row>
    <row r="94" spans="1:11">
      <c r="A94" s="3" t="s">
        <v>141</v>
      </c>
      <c r="B94" s="3" t="s">
        <v>25</v>
      </c>
      <c r="E94" s="3" t="s">
        <v>421</v>
      </c>
      <c r="G94" s="3" t="s">
        <v>439</v>
      </c>
    </row>
    <row r="95" spans="1:11">
      <c r="A95" s="3" t="s">
        <v>157</v>
      </c>
      <c r="B95" s="3" t="s">
        <v>34</v>
      </c>
      <c r="C95" s="3" t="s">
        <v>328</v>
      </c>
      <c r="E95" s="3" t="s">
        <v>406</v>
      </c>
    </row>
    <row r="96" spans="1:11">
      <c r="A96" s="3" t="s">
        <v>164</v>
      </c>
      <c r="B96" s="3" t="s">
        <v>47</v>
      </c>
      <c r="K96" s="3" t="s">
        <v>328</v>
      </c>
    </row>
    <row r="97" spans="1:11">
      <c r="A97" s="3" t="s">
        <v>199</v>
      </c>
      <c r="B97" s="3" t="s">
        <v>69</v>
      </c>
      <c r="D97" s="3" t="s">
        <v>409</v>
      </c>
      <c r="E97" s="3" t="s">
        <v>406</v>
      </c>
    </row>
    <row r="98" spans="1:11">
      <c r="A98" s="3" t="s">
        <v>162</v>
      </c>
      <c r="B98" s="3" t="s">
        <v>45</v>
      </c>
      <c r="D98" s="3" t="s">
        <v>466</v>
      </c>
      <c r="E98" s="3" t="s">
        <v>452</v>
      </c>
      <c r="H98" s="3" t="s">
        <v>328</v>
      </c>
    </row>
    <row r="99" spans="1:11">
      <c r="A99" s="3" t="s">
        <v>143</v>
      </c>
      <c r="B99" s="3" t="s">
        <v>27</v>
      </c>
      <c r="E99" s="3" t="s">
        <v>406</v>
      </c>
      <c r="G99" s="3" t="s">
        <v>467</v>
      </c>
    </row>
    <row r="100" spans="1:11">
      <c r="A100" s="3" t="s">
        <v>133</v>
      </c>
      <c r="B100" s="3" t="s">
        <v>17</v>
      </c>
      <c r="E100" s="3" t="s">
        <v>436</v>
      </c>
      <c r="G100" s="3" t="s">
        <v>381</v>
      </c>
    </row>
    <row r="101" spans="1:11">
      <c r="A101" s="3" t="s">
        <v>233</v>
      </c>
      <c r="B101" s="3" t="s">
        <v>104</v>
      </c>
      <c r="G101" s="3" t="s">
        <v>428</v>
      </c>
    </row>
    <row r="102" spans="1:11">
      <c r="A102" s="3" t="s">
        <v>243</v>
      </c>
      <c r="B102" s="3" t="s">
        <v>115</v>
      </c>
      <c r="K102" s="3" t="s">
        <v>328</v>
      </c>
    </row>
    <row r="103" spans="1:11">
      <c r="A103" s="3" t="s">
        <v>178</v>
      </c>
      <c r="B103" s="3" t="s">
        <v>59</v>
      </c>
      <c r="C103" s="14"/>
      <c r="D103" s="14"/>
      <c r="E103" s="14" t="s">
        <v>406</v>
      </c>
      <c r="F103" s="14" t="s">
        <v>468</v>
      </c>
      <c r="G103" s="14" t="s">
        <v>469</v>
      </c>
      <c r="H103" s="14"/>
      <c r="I103" s="14"/>
      <c r="J103" s="14"/>
      <c r="K103" s="14"/>
    </row>
    <row r="104" spans="1:11">
      <c r="A104" s="3" t="s">
        <v>140</v>
      </c>
      <c r="B104" s="3" t="s">
        <v>24</v>
      </c>
      <c r="F104" s="3" t="s">
        <v>470</v>
      </c>
      <c r="K104" s="3" t="s">
        <v>445</v>
      </c>
    </row>
    <row r="105" spans="1:11">
      <c r="A105" s="3" t="s">
        <v>123</v>
      </c>
      <c r="B105" s="3" t="s">
        <v>7</v>
      </c>
      <c r="E105" s="3" t="s">
        <v>436</v>
      </c>
      <c r="G105" s="3" t="s">
        <v>471</v>
      </c>
    </row>
    <row r="106" spans="1:11">
      <c r="A106" s="3" t="s">
        <v>203</v>
      </c>
      <c r="B106" s="3" t="s">
        <v>78</v>
      </c>
      <c r="I106" s="3" t="s">
        <v>472</v>
      </c>
      <c r="K106" s="3" t="s">
        <v>328</v>
      </c>
    </row>
    <row r="107" spans="1:11">
      <c r="A107" s="3" t="s">
        <v>193</v>
      </c>
      <c r="B107" s="3" t="s">
        <v>72</v>
      </c>
      <c r="E107" s="3" t="s">
        <v>473</v>
      </c>
      <c r="H107" s="3" t="s">
        <v>328</v>
      </c>
    </row>
    <row r="108" spans="1:11">
      <c r="A108" s="3" t="s">
        <v>128</v>
      </c>
      <c r="B108" s="3" t="s">
        <v>12</v>
      </c>
      <c r="J108" s="3">
        <v>2012</v>
      </c>
      <c r="K108" s="3" t="s">
        <v>328</v>
      </c>
    </row>
    <row r="109" spans="1:11">
      <c r="A109" s="3" t="s">
        <v>195</v>
      </c>
      <c r="B109" s="3" t="s">
        <v>74</v>
      </c>
      <c r="J109" s="3">
        <v>2010</v>
      </c>
      <c r="K109" s="3" t="s">
        <v>328</v>
      </c>
    </row>
    <row r="110" spans="1:11">
      <c r="A110" s="3" t="s">
        <v>161</v>
      </c>
      <c r="B110" s="3" t="s">
        <v>44</v>
      </c>
      <c r="E110" s="3" t="s">
        <v>421</v>
      </c>
      <c r="G110" s="3" t="s">
        <v>474</v>
      </c>
    </row>
    <row r="111" spans="1:11">
      <c r="A111" s="3" t="s">
        <v>219</v>
      </c>
      <c r="B111" s="3" t="s">
        <v>93</v>
      </c>
      <c r="K111" s="3" t="s">
        <v>328</v>
      </c>
    </row>
    <row r="112" spans="1:11">
      <c r="A112" s="3" t="s">
        <v>204</v>
      </c>
      <c r="B112" s="3" t="s">
        <v>79</v>
      </c>
      <c r="E112" s="3" t="s">
        <v>463</v>
      </c>
      <c r="K112" s="3" t="s">
        <v>328</v>
      </c>
    </row>
    <row r="113" spans="1:11">
      <c r="A113" s="3" t="s">
        <v>215</v>
      </c>
      <c r="B113" s="3" t="s">
        <v>90</v>
      </c>
      <c r="E113" s="3" t="s">
        <v>422</v>
      </c>
      <c r="F113" s="3" t="s">
        <v>475</v>
      </c>
      <c r="G113" s="3" t="s">
        <v>476</v>
      </c>
    </row>
    <row r="114" spans="1:11">
      <c r="A114" s="3" t="s">
        <v>134</v>
      </c>
      <c r="B114" s="3" t="s">
        <v>18</v>
      </c>
      <c r="G114" s="3" t="s">
        <v>477</v>
      </c>
      <c r="J114" s="3">
        <v>2018</v>
      </c>
    </row>
    <row r="115" spans="1:11">
      <c r="A115" s="3" t="s">
        <v>165</v>
      </c>
      <c r="B115" s="3" t="s">
        <v>48</v>
      </c>
      <c r="E115" s="3" t="s">
        <v>406</v>
      </c>
      <c r="F115" s="3" t="s">
        <v>478</v>
      </c>
    </row>
    <row r="116" spans="1:11">
      <c r="A116" s="3" t="s">
        <v>247</v>
      </c>
      <c r="B116" s="3" t="s">
        <v>119</v>
      </c>
      <c r="D116" s="3" t="s">
        <v>410</v>
      </c>
      <c r="E116" s="3" t="s">
        <v>406</v>
      </c>
    </row>
    <row r="117" spans="1:11">
      <c r="A117" s="3" t="s">
        <v>229</v>
      </c>
      <c r="B117" s="3" t="s">
        <v>100</v>
      </c>
      <c r="E117" s="3" t="s">
        <v>421</v>
      </c>
      <c r="G117" s="3" t="s">
        <v>431</v>
      </c>
      <c r="J117" s="3">
        <v>2006</v>
      </c>
    </row>
    <row r="118" spans="1:11">
      <c r="A118" s="3" t="s">
        <v>214</v>
      </c>
      <c r="B118" s="3" t="s">
        <v>89</v>
      </c>
      <c r="K118" s="3" t="s">
        <v>328</v>
      </c>
    </row>
    <row r="119" spans="1:11">
      <c r="A119" s="3" t="s">
        <v>223</v>
      </c>
      <c r="B119" s="3" t="s">
        <v>89</v>
      </c>
      <c r="G119" s="3" t="s">
        <v>428</v>
      </c>
      <c r="I119" s="3" t="s">
        <v>479</v>
      </c>
    </row>
    <row r="120" spans="1:11">
      <c r="A120" s="3" t="s">
        <v>210</v>
      </c>
      <c r="B120" s="3" t="s">
        <v>85</v>
      </c>
      <c r="F120" s="3" t="s">
        <v>438</v>
      </c>
      <c r="G120" s="3" t="s">
        <v>379</v>
      </c>
      <c r="K120" s="3" t="s">
        <v>328</v>
      </c>
    </row>
    <row r="121" spans="1:11">
      <c r="A121" s="3" t="s">
        <v>186</v>
      </c>
      <c r="B121" s="3" t="s">
        <v>66</v>
      </c>
      <c r="K121" s="3" t="s">
        <v>328</v>
      </c>
    </row>
    <row r="122" spans="1:11">
      <c r="A122" s="3" t="s">
        <v>235</v>
      </c>
      <c r="B122" s="3" t="s">
        <v>106</v>
      </c>
      <c r="F122" s="3" t="s">
        <v>480</v>
      </c>
      <c r="J122" s="3">
        <v>2005</v>
      </c>
    </row>
    <row r="123" spans="1:11">
      <c r="A123" s="3" t="s">
        <v>245</v>
      </c>
      <c r="B123" s="3" t="s">
        <v>117</v>
      </c>
      <c r="E123" s="3" t="s">
        <v>481</v>
      </c>
      <c r="F123" s="3" t="s">
        <v>443</v>
      </c>
    </row>
    <row r="124" spans="1:11">
      <c r="A124" s="14" t="s">
        <v>125</v>
      </c>
      <c r="B124" s="14" t="s">
        <v>9</v>
      </c>
      <c r="C124" s="14"/>
      <c r="D124" s="14"/>
      <c r="E124" s="14"/>
      <c r="F124" s="14"/>
      <c r="G124" s="14"/>
      <c r="H124" s="14"/>
      <c r="I124" s="14"/>
      <c r="J124" s="14">
        <v>2013</v>
      </c>
      <c r="K124" s="14"/>
    </row>
    <row r="125" spans="1:11">
      <c r="A125" s="3" t="s">
        <v>174</v>
      </c>
      <c r="B125" s="3" t="s">
        <v>25</v>
      </c>
      <c r="E125" s="3" t="s">
        <v>423</v>
      </c>
      <c r="F125" s="3" t="s">
        <v>443</v>
      </c>
      <c r="G125" s="3" t="s">
        <v>482</v>
      </c>
    </row>
    <row r="126" spans="1:11">
      <c r="A126" s="3" t="s">
        <v>145</v>
      </c>
      <c r="B126" s="3" t="s">
        <v>29</v>
      </c>
      <c r="D126" s="3" t="s">
        <v>409</v>
      </c>
      <c r="E126" s="3" t="s">
        <v>484</v>
      </c>
      <c r="G126" s="3" t="s">
        <v>483</v>
      </c>
      <c r="H126" s="3" t="s">
        <v>328</v>
      </c>
    </row>
    <row r="127" spans="1:11">
      <c r="A127" s="3" t="s">
        <v>175</v>
      </c>
      <c r="B127" s="3" t="s">
        <v>56</v>
      </c>
      <c r="F127" s="3" t="s">
        <v>485</v>
      </c>
      <c r="G127" s="3" t="s">
        <v>379</v>
      </c>
    </row>
    <row r="128" spans="1:11">
      <c r="A128" s="14" t="s">
        <v>182</v>
      </c>
      <c r="B128" s="14" t="s">
        <v>62</v>
      </c>
      <c r="C128" s="14"/>
      <c r="D128" s="14"/>
      <c r="E128" s="14" t="s">
        <v>464</v>
      </c>
      <c r="F128" s="14"/>
      <c r="G128" s="14"/>
      <c r="H128" s="14"/>
      <c r="I128" s="14"/>
      <c r="J128" s="14"/>
      <c r="K128" s="14"/>
    </row>
    <row r="129" spans="1:11">
      <c r="A129" s="14" t="s">
        <v>225</v>
      </c>
      <c r="B129" s="14" t="s">
        <v>96</v>
      </c>
      <c r="C129" s="14"/>
      <c r="D129" s="14"/>
      <c r="E129" s="14"/>
      <c r="F129" s="14"/>
      <c r="G129" s="14" t="s">
        <v>486</v>
      </c>
      <c r="H129" s="14"/>
      <c r="I129" s="14"/>
      <c r="J129" s="14">
        <v>2008</v>
      </c>
      <c r="K129" s="14"/>
    </row>
    <row r="130" spans="1:11">
      <c r="A130" s="3" t="s">
        <v>188</v>
      </c>
      <c r="B130" s="3" t="s">
        <v>67</v>
      </c>
      <c r="K130" s="3" t="s">
        <v>328</v>
      </c>
    </row>
    <row r="131" spans="1:11">
      <c r="A131" s="3" t="s">
        <v>124</v>
      </c>
      <c r="B131" s="3" t="s">
        <v>8</v>
      </c>
      <c r="E131" s="3" t="s">
        <v>487</v>
      </c>
    </row>
    <row r="132" spans="1:11">
      <c r="A132" s="3" t="s">
        <v>568</v>
      </c>
      <c r="B132" s="3" t="s">
        <v>584</v>
      </c>
      <c r="E132" s="3" t="s">
        <v>421</v>
      </c>
      <c r="G132" s="3" t="s">
        <v>431</v>
      </c>
    </row>
    <row r="133" spans="1:11">
      <c r="A133" s="3" t="s">
        <v>532</v>
      </c>
      <c r="B133" s="3" t="s">
        <v>575</v>
      </c>
      <c r="E133" s="3" t="s">
        <v>670</v>
      </c>
      <c r="F133" s="3" t="s">
        <v>671</v>
      </c>
    </row>
    <row r="134" spans="1:11">
      <c r="A134" s="3" t="s">
        <v>552</v>
      </c>
      <c r="B134" s="3" t="s">
        <v>579</v>
      </c>
      <c r="E134" s="3" t="s">
        <v>452</v>
      </c>
      <c r="F134" s="3" t="s">
        <v>407</v>
      </c>
      <c r="G134" s="3" t="s">
        <v>431</v>
      </c>
    </row>
    <row r="135" spans="1:11">
      <c r="A135" s="3" t="s">
        <v>522</v>
      </c>
      <c r="B135" s="3" t="s">
        <v>574</v>
      </c>
      <c r="E135" s="3" t="s">
        <v>421</v>
      </c>
    </row>
    <row r="136" spans="1:11">
      <c r="A136" s="14" t="s">
        <v>542</v>
      </c>
      <c r="B136" s="14" t="s">
        <v>576</v>
      </c>
      <c r="C136" s="14"/>
      <c r="D136" s="14"/>
      <c r="E136" s="14"/>
      <c r="F136" s="14"/>
      <c r="G136" s="14"/>
      <c r="H136" s="14"/>
      <c r="I136" s="14"/>
      <c r="J136" s="14"/>
      <c r="K136" s="14" t="s">
        <v>328</v>
      </c>
    </row>
    <row r="137" spans="1:11">
      <c r="A137" s="3" t="s">
        <v>557</v>
      </c>
      <c r="B137" s="3" t="s">
        <v>581</v>
      </c>
      <c r="I137" s="3" t="s">
        <v>458</v>
      </c>
      <c r="K137" s="3" t="s">
        <v>328</v>
      </c>
    </row>
    <row r="138" spans="1:11">
      <c r="A138" s="3" t="s">
        <v>538</v>
      </c>
      <c r="B138" s="3" t="s">
        <v>539</v>
      </c>
      <c r="E138" s="3" t="s">
        <v>421</v>
      </c>
    </row>
    <row r="139" spans="1:11">
      <c r="A139" s="3" t="s">
        <v>132</v>
      </c>
      <c r="B139" s="3" t="s">
        <v>583</v>
      </c>
      <c r="E139" s="3" t="s">
        <v>452</v>
      </c>
      <c r="F139" s="3" t="s">
        <v>671</v>
      </c>
    </row>
    <row r="140" spans="1:11">
      <c r="A140" s="3" t="s">
        <v>531</v>
      </c>
      <c r="B140" s="3" t="s">
        <v>530</v>
      </c>
      <c r="K140" s="3" t="s">
        <v>328</v>
      </c>
    </row>
    <row r="141" spans="1:11">
      <c r="A141" s="3" t="s">
        <v>546</v>
      </c>
      <c r="B141" s="3" t="s">
        <v>578</v>
      </c>
      <c r="E141" s="3" t="s">
        <v>406</v>
      </c>
      <c r="K141" s="3" t="s">
        <v>328</v>
      </c>
    </row>
    <row r="142" spans="1:11">
      <c r="A142" s="3" t="s">
        <v>535</v>
      </c>
      <c r="B142" s="3" t="s">
        <v>536</v>
      </c>
      <c r="D142" s="3" t="s">
        <v>588</v>
      </c>
      <c r="E142" s="3" t="s">
        <v>452</v>
      </c>
      <c r="F142" s="3" t="s">
        <v>485</v>
      </c>
      <c r="G142" s="3" t="s">
        <v>379</v>
      </c>
      <c r="J142" s="3">
        <v>2019</v>
      </c>
    </row>
    <row r="143" spans="1:11">
      <c r="A143" s="3" t="s">
        <v>544</v>
      </c>
      <c r="B143" s="3" t="s">
        <v>577</v>
      </c>
      <c r="F143" s="3" t="s">
        <v>592</v>
      </c>
      <c r="G143" s="3" t="s">
        <v>593</v>
      </c>
    </row>
    <row r="144" spans="1:11">
      <c r="A144" s="3" t="s">
        <v>525</v>
      </c>
      <c r="B144" s="3" t="s">
        <v>22</v>
      </c>
      <c r="D144" s="3" t="s">
        <v>432</v>
      </c>
      <c r="E144" s="3" t="s">
        <v>484</v>
      </c>
      <c r="F144" s="3" t="s">
        <v>589</v>
      </c>
      <c r="G144" s="3" t="s">
        <v>431</v>
      </c>
    </row>
    <row r="145" spans="1:11">
      <c r="A145" s="3" t="s">
        <v>550</v>
      </c>
      <c r="B145" s="3" t="s">
        <v>570</v>
      </c>
      <c r="E145" s="3" t="s">
        <v>421</v>
      </c>
      <c r="G145" s="3" t="s">
        <v>431</v>
      </c>
    </row>
    <row r="146" spans="1:11">
      <c r="A146" s="3" t="s">
        <v>517</v>
      </c>
      <c r="B146" s="3" t="s">
        <v>572</v>
      </c>
      <c r="E146" s="3" t="s">
        <v>452</v>
      </c>
      <c r="H146" s="3" t="s">
        <v>328</v>
      </c>
    </row>
    <row r="147" spans="1:11">
      <c r="A147" s="3" t="s">
        <v>515</v>
      </c>
      <c r="B147" s="3" t="s">
        <v>570</v>
      </c>
      <c r="D147" s="3" t="s">
        <v>432</v>
      </c>
      <c r="E147" s="3" t="s">
        <v>484</v>
      </c>
      <c r="F147" s="3" t="s">
        <v>589</v>
      </c>
      <c r="G147" s="3" t="s">
        <v>431</v>
      </c>
    </row>
    <row r="148" spans="1:11">
      <c r="A148" s="3" t="s">
        <v>554</v>
      </c>
      <c r="B148" s="3" t="s">
        <v>580</v>
      </c>
      <c r="K148" s="3" t="s">
        <v>328</v>
      </c>
    </row>
    <row r="149" spans="1:11">
      <c r="A149" s="3" t="s">
        <v>585</v>
      </c>
      <c r="B149" s="3" t="s">
        <v>573</v>
      </c>
      <c r="H149" s="3" t="s">
        <v>328</v>
      </c>
    </row>
    <row r="150" spans="1:11">
      <c r="A150" s="3" t="s">
        <v>516</v>
      </c>
      <c r="B150" s="3" t="s">
        <v>571</v>
      </c>
      <c r="E150" s="3" t="s">
        <v>452</v>
      </c>
      <c r="G150" s="3" t="s">
        <v>590</v>
      </c>
      <c r="I150" s="3" t="s">
        <v>479</v>
      </c>
    </row>
    <row r="151" spans="1:11">
      <c r="A151" s="3" t="s">
        <v>548</v>
      </c>
      <c r="B151" s="3" t="s">
        <v>22</v>
      </c>
      <c r="E151" s="3" t="s">
        <v>421</v>
      </c>
      <c r="F151" s="3" t="s">
        <v>589</v>
      </c>
      <c r="G151" s="3" t="s">
        <v>431</v>
      </c>
    </row>
    <row r="152" spans="1:11">
      <c r="A152" s="3" t="s">
        <v>559</v>
      </c>
      <c r="B152" s="3" t="s">
        <v>560</v>
      </c>
      <c r="E152" s="3" t="s">
        <v>452</v>
      </c>
      <c r="K152" s="3" t="s">
        <v>328</v>
      </c>
    </row>
    <row r="153" spans="1:11">
      <c r="A153" s="3" t="s">
        <v>562</v>
      </c>
      <c r="B153" s="3" t="s">
        <v>582</v>
      </c>
      <c r="F153" s="3" t="s">
        <v>589</v>
      </c>
    </row>
    <row r="154" spans="1:11">
      <c r="A154" s="12">
        <f>COUNTIF(A2:A153,"&lt;&gt;")</f>
        <v>152</v>
      </c>
      <c r="B154" s="12" t="s">
        <v>695</v>
      </c>
      <c r="C154" s="12">
        <f t="shared" ref="C154:K154" si="0">COUNTIF(C$2:C$152,"&lt;&gt;")</f>
        <v>2</v>
      </c>
      <c r="D154" s="12">
        <f t="shared" si="0"/>
        <v>20</v>
      </c>
      <c r="E154" s="12">
        <f t="shared" si="0"/>
        <v>73</v>
      </c>
      <c r="F154" s="12">
        <f t="shared" si="0"/>
        <v>32</v>
      </c>
      <c r="G154" s="12">
        <f t="shared" si="0"/>
        <v>49</v>
      </c>
      <c r="H154" s="12">
        <f t="shared" si="0"/>
        <v>11</v>
      </c>
      <c r="I154" s="12">
        <f t="shared" si="0"/>
        <v>9</v>
      </c>
      <c r="J154" s="12">
        <f t="shared" si="0"/>
        <v>29</v>
      </c>
      <c r="K154" s="12">
        <f t="shared" si="0"/>
        <v>48</v>
      </c>
    </row>
    <row r="162" spans="3:4">
      <c r="C162" s="3" t="s">
        <v>513</v>
      </c>
      <c r="D162" s="3">
        <f>E154</f>
        <v>73</v>
      </c>
    </row>
    <row r="163" spans="3:4">
      <c r="C163" s="3" t="s">
        <v>489</v>
      </c>
      <c r="D163" s="3">
        <f>G154</f>
        <v>49</v>
      </c>
    </row>
    <row r="164" spans="3:4">
      <c r="C164" s="3" t="s">
        <v>488</v>
      </c>
      <c r="D164" s="3">
        <f>F154</f>
        <v>32</v>
      </c>
    </row>
    <row r="165" spans="3:4">
      <c r="C165" s="3" t="s">
        <v>490</v>
      </c>
      <c r="D165" s="3">
        <f>J154</f>
        <v>29</v>
      </c>
    </row>
    <row r="166" spans="3:4">
      <c r="C166" s="3" t="s">
        <v>678</v>
      </c>
      <c r="D166" s="3">
        <f>D154</f>
        <v>20</v>
      </c>
    </row>
    <row r="167" spans="3:4">
      <c r="C167" s="3" t="s">
        <v>677</v>
      </c>
      <c r="D167" s="3">
        <f>H154</f>
        <v>11</v>
      </c>
    </row>
    <row r="168" spans="3:4">
      <c r="C168" s="3" t="s">
        <v>717</v>
      </c>
      <c r="D168" s="3">
        <f>I154</f>
        <v>9</v>
      </c>
    </row>
    <row r="183" spans="4:6">
      <c r="D183" s="3" t="s">
        <v>492</v>
      </c>
      <c r="E183" s="3">
        <f>COUNTIF(D$2:D$152,"&lt;&gt;")</f>
        <v>20</v>
      </c>
    </row>
    <row r="184" spans="4:6">
      <c r="D184" s="3" t="s">
        <v>409</v>
      </c>
      <c r="E184" s="3">
        <f>COUNTIF($D$2:$D$152,"*consistency*")</f>
        <v>8</v>
      </c>
      <c r="F184" s="22">
        <f>TableBT161214[[#This Row],[RE activities]]/E$183</f>
        <v>0.4</v>
      </c>
    </row>
    <row r="185" spans="4:6">
      <c r="D185" s="3" t="s">
        <v>410</v>
      </c>
      <c r="E185" s="3">
        <f>COUNTIF($D$2:$D$152,"*correctness*")</f>
        <v>5</v>
      </c>
      <c r="F185" s="22">
        <f>TableBT161214[[#This Row],[RE activities]]/E$183</f>
        <v>0.25</v>
      </c>
    </row>
    <row r="186" spans="4:6">
      <c r="D186" s="3" t="s">
        <v>432</v>
      </c>
      <c r="E186" s="3">
        <f>COUNTIF($D$2:$D$152,"quality at large")</f>
        <v>4</v>
      </c>
      <c r="F186" s="22">
        <f>TableBT161214[[#This Row],[RE activities]]/E$183</f>
        <v>0.2</v>
      </c>
    </row>
    <row r="187" spans="4:6">
      <c r="D187" s="3" t="s">
        <v>491</v>
      </c>
      <c r="E187" s="3">
        <f>COUNTIF($D$2:$D$152,"*completeness*")</f>
        <v>1</v>
      </c>
      <c r="F187" s="22">
        <f>TableBT161214[[#This Row],[RE activities]]/E$183</f>
        <v>0.05</v>
      </c>
    </row>
    <row r="188" spans="4:6">
      <c r="D188" s="3" t="s">
        <v>327</v>
      </c>
      <c r="E188" s="3">
        <f>SUM(E189:E194)</f>
        <v>6</v>
      </c>
      <c r="F188" s="22">
        <f>TableBT161214[[#This Row],[RE activities]]/E$183</f>
        <v>0.3</v>
      </c>
    </row>
    <row r="189" spans="4:6">
      <c r="D189" s="3" t="s">
        <v>493</v>
      </c>
      <c r="E189" s="3">
        <f>COUNTIF($D$2:$D$152,"*adequacy*")</f>
        <v>0</v>
      </c>
    </row>
    <row r="190" spans="4:6">
      <c r="D190" s="3" t="s">
        <v>413</v>
      </c>
      <c r="E190" s="3">
        <f>COUNTIF($D$2:$D$152,"*abstraction*")</f>
        <v>1</v>
      </c>
    </row>
    <row r="191" spans="4:6">
      <c r="D191" s="3" t="s">
        <v>430</v>
      </c>
      <c r="E191" s="3">
        <f>COUNTIF($D$2:$D$152,"*traceability*")</f>
        <v>1</v>
      </c>
    </row>
    <row r="192" spans="4:6">
      <c r="D192" s="3" t="s">
        <v>494</v>
      </c>
      <c r="E192" s="3">
        <f>COUNTIF($D$2:$D$265,"*complexity*")</f>
        <v>2</v>
      </c>
    </row>
    <row r="193" spans="4:6">
      <c r="D193" s="3" t="s">
        <v>466</v>
      </c>
      <c r="E193" s="3">
        <f>COUNTIF($D$2:$D$152,"*ambiguity*")</f>
        <v>1</v>
      </c>
    </row>
    <row r="194" spans="4:6">
      <c r="D194" s="3" t="s">
        <v>457</v>
      </c>
      <c r="E194" s="3">
        <f>COUNTIF($D$2:$D$152,"*understandability*")</f>
        <v>1</v>
      </c>
    </row>
    <row r="197" spans="4:6">
      <c r="D197" s="3" t="s">
        <v>492</v>
      </c>
      <c r="E197" s="3">
        <f>COUNTIF($E$2:$E$152,"&lt;&gt;")</f>
        <v>73</v>
      </c>
    </row>
    <row r="198" spans="4:6">
      <c r="D198" s="3" t="s">
        <v>421</v>
      </c>
      <c r="E198" s="3">
        <f>COUNTIF($E$2:$E$152,"*elicitation*")</f>
        <v>28</v>
      </c>
      <c r="F198" s="22">
        <f>TableBT161214[[#This Row],[RE activities]]/E$197</f>
        <v>0.38356164383561642</v>
      </c>
    </row>
    <row r="199" spans="4:6">
      <c r="D199" s="3" t="s">
        <v>495</v>
      </c>
      <c r="E199" s="3">
        <f>COUNTIF($E$2:$E$152,"*model*")</f>
        <v>21</v>
      </c>
      <c r="F199" s="22">
        <f>TableBT161214[[#This Row],[RE activities]]/E$197</f>
        <v>0.28767123287671231</v>
      </c>
    </row>
    <row r="200" spans="4:6">
      <c r="D200" s="3" t="s">
        <v>452</v>
      </c>
      <c r="E200" s="3">
        <f>COUNTIF($E$2:$E$152,"*whole process*")</f>
        <v>11</v>
      </c>
      <c r="F200" s="22">
        <f>TableBT161214[[#This Row],[RE activities]]/E$197</f>
        <v>0.15068493150684931</v>
      </c>
    </row>
    <row r="201" spans="4:6">
      <c r="D201" s="3" t="s">
        <v>679</v>
      </c>
      <c r="E201" s="3">
        <f>COUNTIF($E2:$QT$152,"*validation*")+COUNTIF($E$2:$E$152,"*analysis*")+COUNTIF($E$2:$E$152,"*assurance*")</f>
        <v>8</v>
      </c>
      <c r="F201" s="22">
        <f>TableBT161214[[#This Row],[RE activities]]/E$197</f>
        <v>0.1095890410958904</v>
      </c>
    </row>
    <row r="202" spans="4:6">
      <c r="D202" s="3" t="s">
        <v>591</v>
      </c>
      <c r="E202" s="3">
        <f>COUNTIF($E$2:$E$152,"*management*")</f>
        <v>5</v>
      </c>
      <c r="F202" s="22">
        <f>TableBT161214[[#This Row],[RE activities]]/E$197</f>
        <v>6.8493150684931503E-2</v>
      </c>
    </row>
    <row r="203" spans="4:6">
      <c r="D203" s="3" t="s">
        <v>435</v>
      </c>
      <c r="E203" s="3">
        <f>COUNTIF($E$2:$E$152,"*documentation*")</f>
        <v>4</v>
      </c>
      <c r="F203" s="22">
        <f>TableBT161214[[#This Row],[RE activities]]/E$197</f>
        <v>5.4794520547945202E-2</v>
      </c>
    </row>
    <row r="204" spans="4:6">
      <c r="D204" s="3" t="s">
        <v>496</v>
      </c>
      <c r="E204" s="3">
        <f>COUNTIF($E$2:$E$152,"*formal*")</f>
        <v>3</v>
      </c>
      <c r="F204" s="22">
        <f>TableBT161214[[#This Row],[RE activities]]/E$197</f>
        <v>4.1095890410958902E-2</v>
      </c>
    </row>
    <row r="205" spans="4:6">
      <c r="D205" s="3" t="s">
        <v>594</v>
      </c>
      <c r="E205" s="3">
        <f>COUNTIF($E$2:$E$152,"*security*")+COUNTIF($E$2:$E$152,"*safety*")</f>
        <v>3</v>
      </c>
      <c r="F205" s="22">
        <f>TableBT161214[[#This Row],[RE activities]]/E$197</f>
        <v>4.1095890410958902E-2</v>
      </c>
    </row>
    <row r="206" spans="4:6">
      <c r="D206" s="3" t="s">
        <v>464</v>
      </c>
      <c r="E206" s="3">
        <f>COUNTIF($E$2:$E$152,"*tracing*")</f>
        <v>2</v>
      </c>
      <c r="F206" s="22">
        <f>TableBT161214[[#This Row],[RE activities]]/E$197</f>
        <v>2.7397260273972601E-2</v>
      </c>
    </row>
    <row r="224" spans="4:5">
      <c r="D224" s="3" t="s">
        <v>492</v>
      </c>
      <c r="E224" s="3">
        <f>COUNTIF($F$2:$F$152,"&lt;&gt;")</f>
        <v>32</v>
      </c>
    </row>
    <row r="225" spans="4:6">
      <c r="D225" s="3" t="s">
        <v>502</v>
      </c>
      <c r="E225" s="3">
        <f>COUNTIF($F$2:$F$152,"*motivation*")+COUNTIF($F$2:$F$152,"*enthusiasm*")</f>
        <v>11</v>
      </c>
      <c r="F225" s="22">
        <f>TableBT161214[[#This Row],[RE activities]]/E$224</f>
        <v>0.34375</v>
      </c>
    </row>
    <row r="226" spans="4:6">
      <c r="D226" s="3" t="s">
        <v>503</v>
      </c>
      <c r="E226" s="3">
        <f>COUNTIF($F$2:$F$152,"*understanding*")+COUNTIF($F$2:$F$152,"*comprehension*")</f>
        <v>8</v>
      </c>
      <c r="F226" s="22">
        <f>TableBT161214[[#This Row],[RE activities]]/$E$224</f>
        <v>0.25</v>
      </c>
    </row>
    <row r="227" spans="4:6">
      <c r="D227" s="3" t="s">
        <v>501</v>
      </c>
      <c r="E227" s="3">
        <f>COUNTIF($F$2:$F$152,"*retention*")+COUNTIF($F$2:$F$152,"*learning*")</f>
        <v>7</v>
      </c>
      <c r="F227" s="22">
        <f>TableBT161214[[#This Row],[RE activities]]/$E$224</f>
        <v>0.21875</v>
      </c>
    </row>
    <row r="228" spans="4:6">
      <c r="D228" s="3" t="s">
        <v>497</v>
      </c>
      <c r="E228" s="3">
        <f>COUNTIF($F$2:$F$152,"*engagement*")+COUNTIF($F$2:$F$152,"*interest*")</f>
        <v>7</v>
      </c>
      <c r="F228" s="22">
        <f>TableBT161214[[#This Row],[RE activities]]/$E$224</f>
        <v>0.21875</v>
      </c>
    </row>
    <row r="229" spans="4:6">
      <c r="D229" s="3" t="s">
        <v>327</v>
      </c>
      <c r="E229" s="3">
        <f>SUM(E230:E236)</f>
        <v>6</v>
      </c>
      <c r="F229" s="22">
        <f>TableBT161214[[#This Row],[RE activities]]/$E$224</f>
        <v>0.1875</v>
      </c>
    </row>
    <row r="230" spans="4:6">
      <c r="D230" s="3" t="s">
        <v>462</v>
      </c>
      <c r="E230" s="3">
        <f>COUNTIF($F$2:$F$152,"*review*")</f>
        <v>1</v>
      </c>
      <c r="F230" s="22"/>
    </row>
    <row r="231" spans="4:6">
      <c r="D231" s="3" t="s">
        <v>475</v>
      </c>
      <c r="E231" s="3">
        <f>COUNTIF($F$2:$F$152,"*attitude*")</f>
        <v>1</v>
      </c>
      <c r="F231" s="22"/>
    </row>
    <row r="232" spans="4:6">
      <c r="D232" s="3" t="s">
        <v>480</v>
      </c>
      <c r="E232" s="3">
        <f>COUNTIF($F$2:$F$152,"*competency*")</f>
        <v>1</v>
      </c>
      <c r="F232" s="22"/>
    </row>
    <row r="233" spans="4:6">
      <c r="D233" s="3" t="s">
        <v>419</v>
      </c>
      <c r="E233" s="3">
        <f>COUNTIF($F$2:$F$152,"*overwhelming*")</f>
        <v>1</v>
      </c>
      <c r="F233" s="22"/>
    </row>
    <row r="234" spans="4:6">
      <c r="D234" s="3" t="s">
        <v>498</v>
      </c>
      <c r="E234" s="3">
        <f>COUNTIF($F$2:$F$152,"*effort*")</f>
        <v>1</v>
      </c>
      <c r="F234" s="22"/>
    </row>
    <row r="235" spans="4:6">
      <c r="D235" s="3" t="s">
        <v>499</v>
      </c>
      <c r="E235" s="3">
        <f>COUNTIF($F$2:$F$152,"*aggrevation*")</f>
        <v>1</v>
      </c>
      <c r="F235" s="22"/>
    </row>
    <row r="236" spans="4:6">
      <c r="D236" s="3" t="s">
        <v>500</v>
      </c>
      <c r="E236" s="3">
        <f>COUNTIF($F$2:$F$152,"*fun*")</f>
        <v>0</v>
      </c>
      <c r="F236" s="22"/>
    </row>
    <row r="242" spans="4:7">
      <c r="D242" s="3" t="s">
        <v>492</v>
      </c>
      <c r="E242" s="3">
        <f>G154</f>
        <v>49</v>
      </c>
    </row>
    <row r="243" spans="4:7">
      <c r="D243" s="3" t="s">
        <v>327</v>
      </c>
      <c r="E243" s="3">
        <f>E254+E251+E252+E253</f>
        <v>12</v>
      </c>
      <c r="F243" s="22">
        <f>SUM(F251:F254)</f>
        <v>0.24489795918367346</v>
      </c>
      <c r="G243" s="3" t="str">
        <f>E243 &amp; " (" &amp; ROUND(F243*100,2) &amp; "%)"</f>
        <v>12 (24.49%)</v>
      </c>
    </row>
    <row r="244" spans="4:7">
      <c r="D244" s="3" t="s">
        <v>681</v>
      </c>
      <c r="E244" s="3">
        <f>COUNTIF($G$2:$G$153,"*teamwork*")+COUNTIF($G$2:$G$153,"*collaboration*")+COUNTIF($G$2:$G$153,"*social interaction*")</f>
        <v>15</v>
      </c>
      <c r="F244" s="22">
        <f>E244/E$242</f>
        <v>0.30612244897959184</v>
      </c>
      <c r="G244" s="3" t="str">
        <f t="shared" ref="G244:G255" si="1">E244 &amp; " (" &amp; ROUND(F244*100,2) &amp; "%)"</f>
        <v>15 (30.61%)</v>
      </c>
    </row>
    <row r="245" spans="4:7">
      <c r="D245" s="3" t="s">
        <v>431</v>
      </c>
      <c r="E245" s="3">
        <f>COUNTIF($G$2:$G$153,"*interviewing*")</f>
        <v>12</v>
      </c>
      <c r="F245" s="22">
        <f t="shared" ref="F245:F255" si="2">E245/E$242</f>
        <v>0.24489795918367346</v>
      </c>
      <c r="G245" s="3" t="str">
        <f t="shared" si="1"/>
        <v>12 (24.49%)</v>
      </c>
    </row>
    <row r="246" spans="4:7">
      <c r="D246" s="3" t="s">
        <v>507</v>
      </c>
      <c r="E246" s="3">
        <f>COUNTIF($G$2:$G$153,"*customer*")+COUNTIF($G$2:$G$153,"*client*")</f>
        <v>8</v>
      </c>
      <c r="F246" s="22">
        <f t="shared" si="2"/>
        <v>0.16326530612244897</v>
      </c>
      <c r="G246" s="3" t="str">
        <f t="shared" si="1"/>
        <v>8 (16.33%)</v>
      </c>
    </row>
    <row r="247" spans="4:7">
      <c r="D247" s="3" t="s">
        <v>428</v>
      </c>
      <c r="E247" s="3">
        <f>COUNTIF($G$2:$G$153,"*communication*")</f>
        <v>8</v>
      </c>
      <c r="F247" s="22">
        <f t="shared" si="2"/>
        <v>0.16326530612244897</v>
      </c>
      <c r="G247" s="3" t="str">
        <f t="shared" si="1"/>
        <v>8 (16.33%)</v>
      </c>
    </row>
    <row r="248" spans="4:7">
      <c r="D248" s="3" t="s">
        <v>439</v>
      </c>
      <c r="E248" s="3">
        <f>COUNTIF($G$2:$G$153,"*non-technical*")</f>
        <v>5</v>
      </c>
      <c r="F248" s="22">
        <f t="shared" si="2"/>
        <v>0.10204081632653061</v>
      </c>
      <c r="G248" s="3" t="str">
        <f t="shared" si="1"/>
        <v>5 (10.2%)</v>
      </c>
    </row>
    <row r="249" spans="4:7">
      <c r="D249" s="3" t="s">
        <v>508</v>
      </c>
      <c r="E249" s="3">
        <f>COUNTIF($G$2:$G$153,"*domain*")</f>
        <v>3</v>
      </c>
      <c r="F249" s="22">
        <f t="shared" si="2"/>
        <v>6.1224489795918366E-2</v>
      </c>
      <c r="G249" s="3" t="str">
        <f t="shared" si="1"/>
        <v>3 (6.12%)</v>
      </c>
    </row>
    <row r="250" spans="4:7">
      <c r="D250" s="3" t="s">
        <v>512</v>
      </c>
      <c r="E250" s="3">
        <f>COUNTIF($G$2:$G$153,"*management*")</f>
        <v>3</v>
      </c>
      <c r="F250" s="22">
        <f t="shared" si="2"/>
        <v>6.1224489795918366E-2</v>
      </c>
      <c r="G250" s="3" t="str">
        <f t="shared" si="1"/>
        <v>3 (6.12%)</v>
      </c>
    </row>
    <row r="251" spans="4:7">
      <c r="D251" s="3" t="s">
        <v>469</v>
      </c>
      <c r="E251" s="3">
        <f>COUNTIF($G$2:$G$153,"*business*")</f>
        <v>2</v>
      </c>
      <c r="F251" s="22">
        <f t="shared" si="2"/>
        <v>4.0816326530612242E-2</v>
      </c>
      <c r="G251" s="3" t="str">
        <f t="shared" si="1"/>
        <v>2 (4.08%)</v>
      </c>
    </row>
    <row r="252" spans="4:7">
      <c r="D252" s="3" t="s">
        <v>459</v>
      </c>
      <c r="E252" s="3">
        <f>COUNTIF($G$2:$G$153,"*social wisdom*")</f>
        <v>2</v>
      </c>
      <c r="F252" s="22">
        <f t="shared" si="2"/>
        <v>4.0816326530612242E-2</v>
      </c>
      <c r="G252" s="3" t="str">
        <f t="shared" si="1"/>
        <v>2 (4.08%)</v>
      </c>
    </row>
    <row r="253" spans="4:7">
      <c r="D253" s="3" t="s">
        <v>381</v>
      </c>
      <c r="E253" s="3">
        <f>COUNTIF($G$2:$G$153,"*agile*")</f>
        <v>2</v>
      </c>
      <c r="F253" s="22">
        <f t="shared" si="2"/>
        <v>4.0816326530612242E-2</v>
      </c>
      <c r="G253" s="3" t="str">
        <f t="shared" si="1"/>
        <v>2 (4.08%)</v>
      </c>
    </row>
    <row r="254" spans="4:7">
      <c r="D254" s="3" t="s">
        <v>327</v>
      </c>
      <c r="E254" s="3">
        <f>SUM(E256:E262)</f>
        <v>6</v>
      </c>
      <c r="F254" s="22">
        <f t="shared" si="2"/>
        <v>0.12244897959183673</v>
      </c>
      <c r="G254" s="3" t="str">
        <f t="shared" si="1"/>
        <v>6 (12.24%)</v>
      </c>
    </row>
    <row r="255" spans="4:7">
      <c r="D255" s="3" t="s">
        <v>414</v>
      </c>
      <c r="E255" s="3">
        <f>COUNTIF($G$2:$G$153,"*design thinking*")</f>
        <v>1</v>
      </c>
      <c r="F255" s="22">
        <f t="shared" si="2"/>
        <v>2.0408163265306121E-2</v>
      </c>
      <c r="G255" s="3" t="str">
        <f t="shared" si="1"/>
        <v>1 (2.04%)</v>
      </c>
    </row>
    <row r="256" spans="4:7">
      <c r="D256" s="3" t="s">
        <v>509</v>
      </c>
      <c r="E256" s="3">
        <f>COUNTIF($G$2:$G$153,"*engineering*")</f>
        <v>1</v>
      </c>
    </row>
    <row r="257" spans="4:7">
      <c r="D257" s="3" t="s">
        <v>506</v>
      </c>
      <c r="E257" s="3">
        <f>COUNTIF($G$2:$G$153,"*finding*")</f>
        <v>1</v>
      </c>
    </row>
    <row r="258" spans="4:7">
      <c r="D258" s="3" t="s">
        <v>467</v>
      </c>
      <c r="E258" s="3">
        <f>COUNTIF($G$2:$G$153,"*problem solving*")</f>
        <v>1</v>
      </c>
    </row>
    <row r="259" spans="4:7">
      <c r="D259" s="3" t="s">
        <v>511</v>
      </c>
      <c r="E259" s="3">
        <f>COUNTIF($G$2:$G$153,"*uncertainty*")</f>
        <v>1</v>
      </c>
    </row>
    <row r="260" spans="4:7">
      <c r="D260" s="3" t="s">
        <v>504</v>
      </c>
      <c r="E260" s="3">
        <f>COUNTIF($G$2:$G$153,"*analytical thinking*")</f>
        <v>1</v>
      </c>
    </row>
    <row r="261" spans="4:7">
      <c r="D261" s="3" t="s">
        <v>510</v>
      </c>
      <c r="E261" s="3">
        <f>COUNTIF($G$2:$G$153,"*technical writing*")</f>
        <v>1</v>
      </c>
    </row>
    <row r="262" spans="4:7">
      <c r="D262" s="3" t="s">
        <v>505</v>
      </c>
      <c r="E262" s="3">
        <f>COUNTIF($G$2:$G$153,"*conflict resolution*")</f>
        <v>0</v>
      </c>
    </row>
    <row r="267" spans="4:7">
      <c r="E267" s="3" t="s">
        <v>685</v>
      </c>
      <c r="F267" s="13" t="s">
        <v>683</v>
      </c>
      <c r="G267" s="21" t="s">
        <v>684</v>
      </c>
    </row>
    <row r="268" spans="4:7">
      <c r="E268" s="5">
        <v>2002</v>
      </c>
      <c r="F268" s="3">
        <f t="shared" ref="F268:F286" si="3">COUNTIF(J$2:J$153,E268)</f>
        <v>1</v>
      </c>
      <c r="G268">
        <f>COUNTIF('(4) educational approaches'!H$2:H$153,'(5) learning outcomes'!E268)</f>
        <v>0</v>
      </c>
    </row>
    <row r="269" spans="4:7">
      <c r="E269" s="5">
        <v>2003</v>
      </c>
      <c r="F269" s="3">
        <f t="shared" si="3"/>
        <v>0</v>
      </c>
      <c r="G269">
        <f>COUNTIF('(4) educational approaches'!H$2:H$153,'(5) learning outcomes'!E269)</f>
        <v>1</v>
      </c>
    </row>
    <row r="270" spans="4:7">
      <c r="E270" s="5">
        <v>2004</v>
      </c>
      <c r="F270" s="3">
        <f t="shared" si="3"/>
        <v>0</v>
      </c>
      <c r="G270">
        <f>COUNTIF('(4) educational approaches'!H$2:H$153,'(5) learning outcomes'!E270)</f>
        <v>0</v>
      </c>
    </row>
    <row r="271" spans="4:7">
      <c r="E271" s="5">
        <v>2005</v>
      </c>
      <c r="F271" s="3">
        <f t="shared" si="3"/>
        <v>2</v>
      </c>
      <c r="G271">
        <f>COUNTIF('(4) educational approaches'!H$2:H$153,'(5) learning outcomes'!E271)</f>
        <v>1</v>
      </c>
    </row>
    <row r="272" spans="4:7">
      <c r="E272" s="5">
        <v>2006</v>
      </c>
      <c r="F272" s="3">
        <f t="shared" si="3"/>
        <v>1</v>
      </c>
      <c r="G272">
        <f>COUNTIF('(4) educational approaches'!H$2:H$153,'(5) learning outcomes'!E272)</f>
        <v>0</v>
      </c>
    </row>
    <row r="273" spans="5:7">
      <c r="E273" s="5">
        <v>2007</v>
      </c>
      <c r="F273" s="3">
        <f t="shared" si="3"/>
        <v>1</v>
      </c>
      <c r="G273">
        <f>COUNTIF('(4) educational approaches'!H$2:H$153,'(5) learning outcomes'!E273)</f>
        <v>1</v>
      </c>
    </row>
    <row r="274" spans="5:7">
      <c r="E274" s="5">
        <v>2008</v>
      </c>
      <c r="F274" s="3">
        <f t="shared" si="3"/>
        <v>4</v>
      </c>
      <c r="G274">
        <f>COUNTIF('(4) educational approaches'!H$2:H$153,'(5) learning outcomes'!E274)</f>
        <v>3</v>
      </c>
    </row>
    <row r="275" spans="5:7">
      <c r="E275" s="5">
        <v>2009</v>
      </c>
      <c r="F275" s="3">
        <f t="shared" si="3"/>
        <v>3</v>
      </c>
      <c r="G275">
        <f>COUNTIF('(4) educational approaches'!H$2:H$153,'(5) learning outcomes'!E275)</f>
        <v>6</v>
      </c>
    </row>
    <row r="276" spans="5:7">
      <c r="E276" s="5">
        <v>2010</v>
      </c>
      <c r="F276" s="3">
        <f t="shared" si="3"/>
        <v>2</v>
      </c>
      <c r="G276">
        <f>COUNTIF('(4) educational approaches'!H$2:H$153,'(5) learning outcomes'!E276)</f>
        <v>3</v>
      </c>
    </row>
    <row r="277" spans="5:7">
      <c r="E277" s="5">
        <v>2011</v>
      </c>
      <c r="F277" s="3">
        <f t="shared" si="3"/>
        <v>1</v>
      </c>
      <c r="G277">
        <f>COUNTIF('(4) educational approaches'!H$2:H$153,'(5) learning outcomes'!E277)</f>
        <v>2</v>
      </c>
    </row>
    <row r="278" spans="5:7">
      <c r="E278" s="5">
        <v>2012</v>
      </c>
      <c r="F278" s="3">
        <f t="shared" si="3"/>
        <v>1</v>
      </c>
      <c r="G278">
        <f>COUNTIF('(4) educational approaches'!H$2:H$153,'(5) learning outcomes'!E278)</f>
        <v>1</v>
      </c>
    </row>
    <row r="279" spans="5:7">
      <c r="E279" s="5">
        <v>2013</v>
      </c>
      <c r="F279" s="3">
        <f t="shared" si="3"/>
        <v>2</v>
      </c>
      <c r="G279">
        <f>COUNTIF('(4) educational approaches'!H$2:H$153,'(5) learning outcomes'!E279)</f>
        <v>2</v>
      </c>
    </row>
    <row r="280" spans="5:7">
      <c r="E280" s="5">
        <v>2014</v>
      </c>
      <c r="F280" s="3">
        <f t="shared" si="3"/>
        <v>3</v>
      </c>
      <c r="G280">
        <f>COUNTIF('(4) educational approaches'!H$2:H$153,'(5) learning outcomes'!E280)</f>
        <v>2</v>
      </c>
    </row>
    <row r="281" spans="5:7">
      <c r="E281" s="5">
        <v>2015</v>
      </c>
      <c r="F281" s="3">
        <f t="shared" si="3"/>
        <v>1</v>
      </c>
      <c r="G281">
        <f>COUNTIF('(4) educational approaches'!H$2:H$153,'(5) learning outcomes'!E281)</f>
        <v>1</v>
      </c>
    </row>
    <row r="282" spans="5:7">
      <c r="E282" s="5">
        <v>2016</v>
      </c>
      <c r="F282" s="3">
        <f t="shared" si="3"/>
        <v>1</v>
      </c>
      <c r="G282">
        <f>COUNTIF('(4) educational approaches'!H$2:H$153,'(5) learning outcomes'!E282)</f>
        <v>1</v>
      </c>
    </row>
    <row r="283" spans="5:7">
      <c r="E283" s="5">
        <v>2017</v>
      </c>
      <c r="F283" s="3">
        <f t="shared" si="3"/>
        <v>1</v>
      </c>
      <c r="G283">
        <f>COUNTIF('(4) educational approaches'!H$2:H$153,'(5) learning outcomes'!E283)</f>
        <v>2</v>
      </c>
    </row>
    <row r="284" spans="5:7">
      <c r="E284" s="5">
        <v>2018</v>
      </c>
      <c r="F284" s="3">
        <f t="shared" si="3"/>
        <v>3</v>
      </c>
      <c r="G284">
        <f>COUNTIF('(4) educational approaches'!H$2:H$153,'(5) learning outcomes'!E284)</f>
        <v>4</v>
      </c>
    </row>
    <row r="285" spans="5:7">
      <c r="E285" s="5">
        <v>2019</v>
      </c>
      <c r="F285" s="3">
        <f t="shared" si="3"/>
        <v>2</v>
      </c>
      <c r="G285">
        <f>COUNTIF('(4) educational approaches'!H$2:H$153,'(5) learning outcomes'!E285)</f>
        <v>1</v>
      </c>
    </row>
    <row r="286" spans="5:7">
      <c r="E286" s="5">
        <v>2020</v>
      </c>
      <c r="F286" s="3">
        <f t="shared" si="3"/>
        <v>0</v>
      </c>
      <c r="G286">
        <f>COUNTIF('(4) educational approaches'!H$2:H$153,'(5) learning outcomes'!E286)</f>
        <v>0</v>
      </c>
    </row>
  </sheetData>
  <phoneticPr fontId="2" type="noConversion"/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metadata</vt:lpstr>
      <vt:lpstr>(1)  years</vt:lpstr>
      <vt:lpstr>(2) research methods</vt:lpstr>
      <vt:lpstr>(1) x (2)</vt:lpstr>
      <vt:lpstr>(3) learners</vt:lpstr>
      <vt:lpstr>(1) x (3)</vt:lpstr>
      <vt:lpstr>(4) educational approaches</vt:lpstr>
      <vt:lpstr>(5) learning outcomes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2021-06-24T13:39:04Z</dcterms:modified>
</cp:coreProperties>
</file>